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0" yWindow="0" windowWidth="14805" windowHeight="13020" activeTab="1"/>
  </bookViews>
  <sheets>
    <sheet name="Rekapitulace stavby" sheetId="1" r:id="rId1"/>
    <sheet name="1 - D1.4.3 Zařízení zdrav..." sheetId="2" r:id="rId2"/>
  </sheets>
  <definedNames>
    <definedName name="_xlnm.Print_Titles" localSheetId="1">'1 - D1.4.3 Zařízení zdrav...'!$114:$114</definedName>
    <definedName name="_xlnm.Print_Titles" localSheetId="0">'Rekapitulace stavby'!$85:$85</definedName>
    <definedName name="_xlnm.Print_Area" localSheetId="1">'1 - D1.4.3 Zařízení zdrav...'!$C$4:$Q$70,'1 - D1.4.3 Zařízení zdrav...'!$C$76:$Q$98,'1 - D1.4.3 Zařízení zdrav...'!$C$104:$Q$221</definedName>
    <definedName name="_xlnm.Print_Area" localSheetId="0">'Rekapitulace stavby'!$C$4:$AP$70,'Rekapitulace stavby'!$C$76:$AP$92</definedName>
  </definedNames>
  <calcPr calcId="125725"/>
</workbook>
</file>

<file path=xl/calcChain.xml><?xml version="1.0" encoding="utf-8"?>
<calcChain xmlns="http://schemas.openxmlformats.org/spreadsheetml/2006/main">
  <c r="AY88" i="1"/>
  <c r="AX88"/>
  <c r="BI220" i="2"/>
  <c r="BH220"/>
  <c r="BG220"/>
  <c r="BF220"/>
  <c r="AA220"/>
  <c r="Y220"/>
  <c r="W220"/>
  <c r="BK220"/>
  <c r="BE220"/>
  <c r="BI218"/>
  <c r="BH218"/>
  <c r="BG218"/>
  <c r="BF218"/>
  <c r="AA218"/>
  <c r="AA217" s="1"/>
  <c r="Y218"/>
  <c r="Y217" s="1"/>
  <c r="W218"/>
  <c r="W217" s="1"/>
  <c r="BK218"/>
  <c r="BK217" s="1"/>
  <c r="N94" s="1"/>
  <c r="BE218"/>
  <c r="BI216"/>
  <c r="BH216"/>
  <c r="BG216"/>
  <c r="BF216"/>
  <c r="BE216"/>
  <c r="AA216"/>
  <c r="Y216"/>
  <c r="W216"/>
  <c r="BK216"/>
  <c r="BI214"/>
  <c r="BH214"/>
  <c r="BG214"/>
  <c r="BF214"/>
  <c r="AA214"/>
  <c r="Y214"/>
  <c r="W214"/>
  <c r="BK214"/>
  <c r="BE214"/>
  <c r="BI212"/>
  <c r="BH212"/>
  <c r="BG212"/>
  <c r="BF212"/>
  <c r="BE212"/>
  <c r="AA212"/>
  <c r="Y212"/>
  <c r="W212"/>
  <c r="BK212"/>
  <c r="BI209"/>
  <c r="BH209"/>
  <c r="BG209"/>
  <c r="BF209"/>
  <c r="AA209"/>
  <c r="Y209"/>
  <c r="W209"/>
  <c r="BK209"/>
  <c r="BE209"/>
  <c r="BI207"/>
  <c r="BH207"/>
  <c r="BG207"/>
  <c r="BF207"/>
  <c r="BE207"/>
  <c r="AA207"/>
  <c r="Y207"/>
  <c r="W207"/>
  <c r="BK207"/>
  <c r="BI202"/>
  <c r="BH202"/>
  <c r="BG202"/>
  <c r="BF202"/>
  <c r="AA202"/>
  <c r="AA201" s="1"/>
  <c r="Y202"/>
  <c r="Y201" s="1"/>
  <c r="W202"/>
  <c r="W201" s="1"/>
  <c r="BK202"/>
  <c r="BK201" s="1"/>
  <c r="N93" s="1"/>
  <c r="BE202"/>
  <c r="BI200"/>
  <c r="BH200"/>
  <c r="BG200"/>
  <c r="BF200"/>
  <c r="AA200"/>
  <c r="Y200"/>
  <c r="W200"/>
  <c r="BK200"/>
  <c r="BE200"/>
  <c r="BI198"/>
  <c r="BH198"/>
  <c r="BG198"/>
  <c r="BF198"/>
  <c r="BE198"/>
  <c r="AA198"/>
  <c r="Y198"/>
  <c r="W198"/>
  <c r="BK198"/>
  <c r="BI196"/>
  <c r="BH196"/>
  <c r="BG196"/>
  <c r="BF196"/>
  <c r="AA196"/>
  <c r="Y196"/>
  <c r="W196"/>
  <c r="BK196"/>
  <c r="BE196"/>
  <c r="BI195"/>
  <c r="BH195"/>
  <c r="BG195"/>
  <c r="BF195"/>
  <c r="BE195"/>
  <c r="AA195"/>
  <c r="Y195"/>
  <c r="W195"/>
  <c r="BK195"/>
  <c r="BI194"/>
  <c r="BH194"/>
  <c r="BG194"/>
  <c r="BF194"/>
  <c r="AA194"/>
  <c r="Y194"/>
  <c r="W194"/>
  <c r="BK194"/>
  <c r="BE194"/>
  <c r="BI193"/>
  <c r="BH193"/>
  <c r="BG193"/>
  <c r="BF193"/>
  <c r="BE193"/>
  <c r="AA193"/>
  <c r="Y193"/>
  <c r="W193"/>
  <c r="BK193"/>
  <c r="BI191"/>
  <c r="BH191"/>
  <c r="BG191"/>
  <c r="BF191"/>
  <c r="AA191"/>
  <c r="Y191"/>
  <c r="W191"/>
  <c r="BK191"/>
  <c r="BE191"/>
  <c r="BI189"/>
  <c r="BH189"/>
  <c r="BG189"/>
  <c r="BF189"/>
  <c r="BE189"/>
  <c r="AA189"/>
  <c r="Y189"/>
  <c r="W189"/>
  <c r="BK189"/>
  <c r="BI188"/>
  <c r="BH188"/>
  <c r="BG188"/>
  <c r="BF188"/>
  <c r="BE188"/>
  <c r="AA188"/>
  <c r="Y188"/>
  <c r="W188"/>
  <c r="BK188"/>
  <c r="BI186"/>
  <c r="BH186"/>
  <c r="BG186"/>
  <c r="BF186"/>
  <c r="BE186"/>
  <c r="AA186"/>
  <c r="Y186"/>
  <c r="W186"/>
  <c r="BK186"/>
  <c r="BI184"/>
  <c r="BH184"/>
  <c r="BG184"/>
  <c r="BF184"/>
  <c r="BE184"/>
  <c r="AA184"/>
  <c r="Y184"/>
  <c r="W184"/>
  <c r="BK184"/>
  <c r="BI182"/>
  <c r="BH182"/>
  <c r="BG182"/>
  <c r="BF182"/>
  <c r="BE182"/>
  <c r="AA182"/>
  <c r="Y182"/>
  <c r="W182"/>
  <c r="BK182"/>
  <c r="BI180"/>
  <c r="BH180"/>
  <c r="BG180"/>
  <c r="BF180"/>
  <c r="BE180"/>
  <c r="AA180"/>
  <c r="Y180"/>
  <c r="W180"/>
  <c r="BK180"/>
  <c r="BI178"/>
  <c r="BH178"/>
  <c r="BG178"/>
  <c r="BF178"/>
  <c r="BE178"/>
  <c r="AA178"/>
  <c r="Y178"/>
  <c r="W178"/>
  <c r="BK178"/>
  <c r="BI176"/>
  <c r="BH176"/>
  <c r="BG176"/>
  <c r="BF176"/>
  <c r="BE176"/>
  <c r="AA176"/>
  <c r="Y176"/>
  <c r="W176"/>
  <c r="BK176"/>
  <c r="BI174"/>
  <c r="BH174"/>
  <c r="BG174"/>
  <c r="BF174"/>
  <c r="BE174"/>
  <c r="AA174"/>
  <c r="Y174"/>
  <c r="W174"/>
  <c r="BK174"/>
  <c r="BI169"/>
  <c r="BH169"/>
  <c r="BG169"/>
  <c r="BF169"/>
  <c r="BE169"/>
  <c r="AA169"/>
  <c r="Y169"/>
  <c r="W169"/>
  <c r="BK169"/>
  <c r="BI164"/>
  <c r="BH164"/>
  <c r="BG164"/>
  <c r="BF164"/>
  <c r="BE164"/>
  <c r="AA164"/>
  <c r="Y164"/>
  <c r="W164"/>
  <c r="BK164"/>
  <c r="BI160"/>
  <c r="BH160"/>
  <c r="BG160"/>
  <c r="BF160"/>
  <c r="BE160"/>
  <c r="AA160"/>
  <c r="Y160"/>
  <c r="W160"/>
  <c r="BK160"/>
  <c r="BI155"/>
  <c r="BH155"/>
  <c r="BG155"/>
  <c r="BF155"/>
  <c r="BE155"/>
  <c r="AA155"/>
  <c r="Y155"/>
  <c r="W155"/>
  <c r="BK155"/>
  <c r="BI153"/>
  <c r="BH153"/>
  <c r="BG153"/>
  <c r="BF153"/>
  <c r="BE153"/>
  <c r="AA153"/>
  <c r="AA152" s="1"/>
  <c r="Y153"/>
  <c r="Y152" s="1"/>
  <c r="W153"/>
  <c r="W152" s="1"/>
  <c r="BK153"/>
  <c r="BI151"/>
  <c r="BH151"/>
  <c r="BG151"/>
  <c r="BF151"/>
  <c r="AA151"/>
  <c r="Y151"/>
  <c r="W151"/>
  <c r="BK151"/>
  <c r="BE151"/>
  <c r="BI149"/>
  <c r="BH149"/>
  <c r="BG149"/>
  <c r="BF149"/>
  <c r="AA149"/>
  <c r="Y149"/>
  <c r="W149"/>
  <c r="BK149"/>
  <c r="BE149"/>
  <c r="BI147"/>
  <c r="BH147"/>
  <c r="BG147"/>
  <c r="BF147"/>
  <c r="AA147"/>
  <c r="Y147"/>
  <c r="W147"/>
  <c r="BK147"/>
  <c r="BE147"/>
  <c r="BI143"/>
  <c r="BH143"/>
  <c r="BG143"/>
  <c r="BF143"/>
  <c r="AA143"/>
  <c r="Y143"/>
  <c r="W143"/>
  <c r="BK143"/>
  <c r="BE143"/>
  <c r="BI139"/>
  <c r="BH139"/>
  <c r="BG139"/>
  <c r="BF139"/>
  <c r="AA139"/>
  <c r="Y139"/>
  <c r="W139"/>
  <c r="BK139"/>
  <c r="BE139"/>
  <c r="BI135"/>
  <c r="BH135"/>
  <c r="BG135"/>
  <c r="BF135"/>
  <c r="AA135"/>
  <c r="Y135"/>
  <c r="W135"/>
  <c r="BK135"/>
  <c r="BE135"/>
  <c r="BI131"/>
  <c r="BH131"/>
  <c r="BG131"/>
  <c r="BF131"/>
  <c r="BE131"/>
  <c r="AA131"/>
  <c r="Y131"/>
  <c r="W131"/>
  <c r="BK131"/>
  <c r="BI129"/>
  <c r="BH129"/>
  <c r="BG129"/>
  <c r="BF129"/>
  <c r="AA129"/>
  <c r="Y129"/>
  <c r="W129"/>
  <c r="BK129"/>
  <c r="BE129"/>
  <c r="BI127"/>
  <c r="BH127"/>
  <c r="BG127"/>
  <c r="BF127"/>
  <c r="BE127"/>
  <c r="AA127"/>
  <c r="AA126" s="1"/>
  <c r="Y127"/>
  <c r="Y126" s="1"/>
  <c r="W127"/>
  <c r="W126" s="1"/>
  <c r="BK127"/>
  <c r="BK126" s="1"/>
  <c r="N91" s="1"/>
  <c r="BI125"/>
  <c r="BH125"/>
  <c r="BG125"/>
  <c r="BF125"/>
  <c r="BE125"/>
  <c r="AA125"/>
  <c r="Y125"/>
  <c r="W125"/>
  <c r="BK125"/>
  <c r="BI120"/>
  <c r="BH120"/>
  <c r="BG120"/>
  <c r="BF120"/>
  <c r="AA120"/>
  <c r="Y120"/>
  <c r="W120"/>
  <c r="BK120"/>
  <c r="BE120"/>
  <c r="BI118"/>
  <c r="H36" s="1"/>
  <c r="BD88" i="1" s="1"/>
  <c r="BD87" s="1"/>
  <c r="W35" s="1"/>
  <c r="BH118" i="2"/>
  <c r="H35" s="1"/>
  <c r="BC88" i="1" s="1"/>
  <c r="BC87" s="1"/>
  <c r="BG118" i="2"/>
  <c r="BF118"/>
  <c r="H33" s="1"/>
  <c r="BA88" i="1" s="1"/>
  <c r="BA87" s="1"/>
  <c r="BE118" i="2"/>
  <c r="AA118"/>
  <c r="AA117" s="1"/>
  <c r="Y118"/>
  <c r="Y117" s="1"/>
  <c r="Y116" s="1"/>
  <c r="Y115" s="1"/>
  <c r="W118"/>
  <c r="W117" s="1"/>
  <c r="W116" s="1"/>
  <c r="W115" s="1"/>
  <c r="AU88" i="1" s="1"/>
  <c r="AU87" s="1"/>
  <c r="BK118" i="2"/>
  <c r="BK117" s="1"/>
  <c r="M112"/>
  <c r="M111"/>
  <c r="M109"/>
  <c r="F109"/>
  <c r="F107"/>
  <c r="M28"/>
  <c r="AS88" i="1" s="1"/>
  <c r="AS87" s="1"/>
  <c r="M84" i="2"/>
  <c r="F84"/>
  <c r="M83"/>
  <c r="F81"/>
  <c r="F79"/>
  <c r="O15"/>
  <c r="E15"/>
  <c r="F112" s="1"/>
  <c r="O14"/>
  <c r="O12"/>
  <c r="E12"/>
  <c r="F83" s="1"/>
  <c r="O11"/>
  <c r="O9"/>
  <c r="M81" s="1"/>
  <c r="F6"/>
  <c r="F78" s="1"/>
  <c r="AK27" i="1"/>
  <c r="AM83"/>
  <c r="L83"/>
  <c r="AM82"/>
  <c r="L82"/>
  <c r="AM80"/>
  <c r="L80"/>
  <c r="L78"/>
  <c r="L77"/>
  <c r="H34" i="2" l="1"/>
  <c r="BB88" i="1" s="1"/>
  <c r="BB87" s="1"/>
  <c r="W33" s="1"/>
  <c r="BK152" i="2"/>
  <c r="N92" s="1"/>
  <c r="AA116"/>
  <c r="AA115" s="1"/>
  <c r="W34" i="1"/>
  <c r="AY87"/>
  <c r="N117" i="2"/>
  <c r="N90" s="1"/>
  <c r="M32"/>
  <c r="AV88" i="1" s="1"/>
  <c r="AW87"/>
  <c r="AK32" s="1"/>
  <c r="W32"/>
  <c r="M33" i="2"/>
  <c r="AW88" i="1" s="1"/>
  <c r="F106" i="2"/>
  <c r="F111"/>
  <c r="H32"/>
  <c r="AZ88" i="1" s="1"/>
  <c r="AZ87" s="1"/>
  <c r="AT88" l="1"/>
  <c r="AX87"/>
  <c r="BK116" i="2"/>
  <c r="W31" i="1"/>
  <c r="AV87"/>
  <c r="N116" i="2"/>
  <c r="N89" s="1"/>
  <c r="BK115"/>
  <c r="N115" s="1"/>
  <c r="N88" s="1"/>
  <c r="M27" l="1"/>
  <c r="M30" s="1"/>
  <c r="L98"/>
  <c r="AK31" i="1"/>
  <c r="AT87"/>
  <c r="AG88" l="1"/>
  <c r="L38" i="2"/>
  <c r="AN88" i="1" l="1"/>
  <c r="AG87"/>
  <c r="AK26" l="1"/>
  <c r="AK29" s="1"/>
  <c r="AK37" s="1"/>
  <c r="AG92"/>
  <c r="AN87"/>
  <c r="AN92" s="1"/>
</calcChain>
</file>

<file path=xl/sharedStrings.xml><?xml version="1.0" encoding="utf-8"?>
<sst xmlns="http://schemas.openxmlformats.org/spreadsheetml/2006/main" count="1351" uniqueCount="318">
  <si>
    <t>2012</t>
  </si>
  <si>
    <t>List obsahuje: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</si>
  <si>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</si>
  <si>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</si>
  <si>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</si>
  <si>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</si>
  <si>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</si>
  <si>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</si>
  <si>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</si>
  <si>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</si>
  <si>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</si>
  <si>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</si>
  <si>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</si>
  <si>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</si>
  <si>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252</t>
  </si>
  <si>
    <t>Stavba:</t>
  </si>
  <si>
    <t>Stavební úpravy objektu IET v areáu VŠB - TU Ostrava-Poruba</t>
  </si>
  <si>
    <t>0,1</t>
  </si>
  <si>
    <t>JKSO:</t>
  </si>
  <si>
    <t>CC-CZ:</t>
  </si>
  <si>
    <t>1</t>
  </si>
  <si>
    <t>Místo:</t>
  </si>
  <si>
    <t>Ostrava-Poruba</t>
  </si>
  <si>
    <t>Datum:</t>
  </si>
  <si>
    <t>13.4.2017</t>
  </si>
  <si>
    <t>10</t>
  </si>
  <si>
    <t>100</t>
  </si>
  <si>
    <t>Objednatel:</t>
  </si>
  <si>
    <t>IČ:</t>
  </si>
  <si>
    <t xml:space="preserve"> </t>
  </si>
  <si>
    <t>DIČ:</t>
  </si>
  <si>
    <t>Zhotovitel:</t>
  </si>
  <si>
    <t>Projektant:</t>
  </si>
  <si>
    <t>Ing. Petr Kudlík</t>
  </si>
  <si>
    <t>True</t>
  </si>
  <si>
    <t>Zpracovatel:</t>
  </si>
  <si>
    <t>Lenka Jugová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</si>
  <si>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</si>
  <si>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</si>
  <si>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</si>
  <si>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</si>
  <si>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</si>
  <si>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</si>
  <si>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</si>
  <si>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</si>
  <si>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</si>
  <si>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</si>
  <si>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</si>
  <si>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</si>
  <si>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</si>
  <si>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</si>
  <si>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</si>
  <si>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</si>
  <si>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</si>
  <si>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</si>
  <si>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</si>
  <si>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</si>
  <si>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</si>
  <si>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</si>
  <si>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</si>
  <si>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</si>
  <si>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</si>
  <si>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</si>
  <si>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</si>
  <si>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</si>
  <si>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</si>
  <si>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</si>
  <si>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</si>
  <si>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</si>
  <si>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</si>
  <si>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</si>
  <si>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</si>
  <si>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</si>
  <si>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</si>
  <si>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</si>
  <si>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</si>
  <si>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</si>
  <si>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</si>
  <si>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</si>
  <si>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</si>
  <si>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{6eed6b3d-3e2f-428d-9e02-fcf3ba10e63d}</t>
  </si>
  <si>
    <t>{00000000-0000-0000-0000-000000000000}</t>
  </si>
  <si>
    <t>D1.4.3 Zařízení zdravotechnických instalací</t>
  </si>
  <si>
    <t>{4636edf8-ec72-4944-bec5-02c2c121fec8}</t>
  </si>
  <si>
    <t>2) Ostatní náklady ze souhrnného listu</t>
  </si>
  <si>
    <t>Procent. zadání_x000D_
[% nákladů rozpočtu]</t>
  </si>
  <si>
    <t>Zařazení nákladů</t>
  </si>
  <si>
    <t>Celkové náklady za stavbu 1) + 2)</t>
  </si>
  <si>
    <t>Zpět na list:</t>
  </si>
  <si>
    <t>2</t>
  </si>
  <si>
    <t>Objekt:</t>
  </si>
  <si>
    <t>1 - D1.4.3 Zařízení zdravotechnických instalací</t>
  </si>
  <si>
    <t>Náklady z rozpočtu</t>
  </si>
  <si>
    <t>Ostatní náklady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</si>
  <si>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</si>
  <si>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</si>
  <si>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</si>
  <si>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</si>
  <si>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</si>
  <si>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</si>
  <si>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</si>
  <si>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</si>
  <si>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</si>
  <si>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>N00 - Nepojmenované práce</t>
  </si>
  <si>
    <t>2) Ostatní náklady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</si>
  <si>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</si>
  <si>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</si>
  <si>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</si>
  <si>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</si>
  <si>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</si>
  <si>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</si>
  <si>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</si>
  <si>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</si>
  <si>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</si>
  <si>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</si>
  <si>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</si>
  <si>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</si>
  <si>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</si>
  <si>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</si>
  <si>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</si>
  <si>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7134711211</t>
  </si>
  <si>
    <t xml:space="preserve">Montáž tepelné izolace potrubí snímatelnými pouzdry na suchý zip_x000D_
</t>
  </si>
  <si>
    <t>m</t>
  </si>
  <si>
    <t>16</t>
  </si>
  <si>
    <t>-1875145599</t>
  </si>
  <si>
    <t>7,5</t>
  </si>
  <si>
    <t>VV</t>
  </si>
  <si>
    <t>M</t>
  </si>
  <si>
    <t>631545170</t>
  </si>
  <si>
    <t>pouzdro potrubní izolační z minerální vlny s AL fólií 76/25 mm</t>
  </si>
  <si>
    <t>32</t>
  </si>
  <si>
    <t>-377205931</t>
  </si>
  <si>
    <t>zavěšené potrubí</t>
  </si>
  <si>
    <t>6,5*1,15</t>
  </si>
  <si>
    <t>Součet</t>
  </si>
  <si>
    <t>4</t>
  </si>
  <si>
    <t>3</t>
  </si>
  <si>
    <t>998713103</t>
  </si>
  <si>
    <t>Přesun hmot tonážní pro izolace tepelné v objektech v do 24 m</t>
  </si>
  <si>
    <t>t</t>
  </si>
  <si>
    <t>1496145777</t>
  </si>
  <si>
    <t>721171901</t>
  </si>
  <si>
    <t>Potrubí z PP vsazení odbočky  DN 32</t>
  </si>
  <si>
    <t>kus</t>
  </si>
  <si>
    <t>-372976442</t>
  </si>
  <si>
    <t>5</t>
  </si>
  <si>
    <t>721171904</t>
  </si>
  <si>
    <t>Potrubí z PP vsazení odbočky do hrdla DN 75</t>
  </si>
  <si>
    <t>657374318</t>
  </si>
  <si>
    <t>6</t>
  </si>
  <si>
    <t>721174004</t>
  </si>
  <si>
    <t>Potrubí kanalizační z PP svodné systém HT DN 70</t>
  </si>
  <si>
    <t>348208272</t>
  </si>
  <si>
    <t>7</t>
  </si>
  <si>
    <t>721174024</t>
  </si>
  <si>
    <t>Potrubí kanalizační z PP odpadní systém HT DN 70</t>
  </si>
  <si>
    <t>109608678</t>
  </si>
  <si>
    <t>1*1,15</t>
  </si>
  <si>
    <t>1,5</t>
  </si>
  <si>
    <t>8</t>
  </si>
  <si>
    <t>721174041</t>
  </si>
  <si>
    <t>Potrubí kanalizační z PP připojovací systém HT DN 32</t>
  </si>
  <si>
    <t>881861607</t>
  </si>
  <si>
    <t>12*1,15</t>
  </si>
  <si>
    <t>14</t>
  </si>
  <si>
    <t>9</t>
  </si>
  <si>
    <t>721174043</t>
  </si>
  <si>
    <t>Potrubí kanalizační z PP připojovací systém HT DN 50</t>
  </si>
  <si>
    <t>788794104</t>
  </si>
  <si>
    <t>11*1,15</t>
  </si>
  <si>
    <t>13</t>
  </si>
  <si>
    <t>721194105</t>
  </si>
  <si>
    <t>Vyvedení a upevnění odpadních výpustek DN 50</t>
  </si>
  <si>
    <t>840577304</t>
  </si>
  <si>
    <t>11</t>
  </si>
  <si>
    <t>721290113</t>
  </si>
  <si>
    <t>Zkouška těsnosti potrubí kanalizace vodou do DN 300</t>
  </si>
  <si>
    <t>219729001</t>
  </si>
  <si>
    <t>7,5+1,5+10+13</t>
  </si>
  <si>
    <t>12</t>
  </si>
  <si>
    <t>998721103</t>
  </si>
  <si>
    <t>Přesun hmot tonážní pro vnitřní kanalizace v objektech v do 24 m</t>
  </si>
  <si>
    <t>-158040011</t>
  </si>
  <si>
    <t>722171933.111</t>
  </si>
  <si>
    <t>Vsazení odbočkek do potrubí - dodávka včetně montáže</t>
  </si>
  <si>
    <t>-103128941</t>
  </si>
  <si>
    <t>722174002</t>
  </si>
  <si>
    <t>Potrubí vodovodní plastové PPR svar polyfuze PN 16 D 20 x 2,8 mm</t>
  </si>
  <si>
    <t>1816618667</t>
  </si>
  <si>
    <t>studená voda</t>
  </si>
  <si>
    <t>13*1,15</t>
  </si>
  <si>
    <t>722174003</t>
  </si>
  <si>
    <t>Potrubí vodovodní plastové PPR svar polyfuze PN 16 D 25 x 3,5 mm</t>
  </si>
  <si>
    <t>-1042641951</t>
  </si>
  <si>
    <t>16,5*1,15</t>
  </si>
  <si>
    <t>19</t>
  </si>
  <si>
    <t>722174022</t>
  </si>
  <si>
    <t>Potrubí vodovodní plastové PPR svar polyfuze PN 20 D 20 x 3,4 mm</t>
  </si>
  <si>
    <t>-1296504820</t>
  </si>
  <si>
    <t>teplá voda</t>
  </si>
  <si>
    <t>19,5*1,15</t>
  </si>
  <si>
    <t>23</t>
  </si>
  <si>
    <t>17</t>
  </si>
  <si>
    <t>722174023</t>
  </si>
  <si>
    <t>Potrubí vodovodní plastové PPR svar polyfuze PN 20 D 25 x 4,2 mm</t>
  </si>
  <si>
    <t>1572474112</t>
  </si>
  <si>
    <t>9*1,15</t>
  </si>
  <si>
    <t>18</t>
  </si>
  <si>
    <t>722181221</t>
  </si>
  <si>
    <t>Ochrana vodovodního potrubí přilepenými tepelně izolačními trubicemi z PE tl do 10 mm DN do 22 mm</t>
  </si>
  <si>
    <t>-1954852508</t>
  </si>
  <si>
    <t>722181222</t>
  </si>
  <si>
    <t>Ochrana vodovodního potrubí přilepenými tepelně izolačními trubicemi z PE tl do 10 mm DN do 42 mm</t>
  </si>
  <si>
    <t>193670065</t>
  </si>
  <si>
    <t>20</t>
  </si>
  <si>
    <t>722181251</t>
  </si>
  <si>
    <t>Ochrana vodovodního potrubí přilepenými tepelně izolačními trubicemi z PE tl do 25 mm DN do 22 mm</t>
  </si>
  <si>
    <t>745620167</t>
  </si>
  <si>
    <t>722181252</t>
  </si>
  <si>
    <t>Ochrana vodovodního potrubí přilepenými tepelně izolačními trubicemi z PE tl do 25 mm DN do 42 mm</t>
  </si>
  <si>
    <t>490620212</t>
  </si>
  <si>
    <t>22</t>
  </si>
  <si>
    <t>722182011</t>
  </si>
  <si>
    <t>Podpůrný žlab pro potrubí D 20</t>
  </si>
  <si>
    <t>-2034670167</t>
  </si>
  <si>
    <t>10,5</t>
  </si>
  <si>
    <t>722182012</t>
  </si>
  <si>
    <t>Podpůrný žlab pro potrubí D 25</t>
  </si>
  <si>
    <t>-781210953</t>
  </si>
  <si>
    <t>10,5*2</t>
  </si>
  <si>
    <t>24</t>
  </si>
  <si>
    <t>722190401</t>
  </si>
  <si>
    <t>Vyvedení a upevnění výpustku do DN 25</t>
  </si>
  <si>
    <t>-2040507111</t>
  </si>
  <si>
    <t>25</t>
  </si>
  <si>
    <t>722190901</t>
  </si>
  <si>
    <t>Uzavření nebo otevření vodovodního potrubí při opravách</t>
  </si>
  <si>
    <t>862946738</t>
  </si>
  <si>
    <t>26</t>
  </si>
  <si>
    <t>722220111</t>
  </si>
  <si>
    <t>Nástěnka pro výtokový ventil G 1/2 s jedním závitem</t>
  </si>
  <si>
    <t>-1127499704</t>
  </si>
  <si>
    <t>27</t>
  </si>
  <si>
    <t>722231072</t>
  </si>
  <si>
    <t>Ventil zpětný G 1/2 PN 10 do 110°C se dvěma závity</t>
  </si>
  <si>
    <t>-402600917</t>
  </si>
  <si>
    <t>28</t>
  </si>
  <si>
    <t>722232043</t>
  </si>
  <si>
    <t>Kohout kulový přímý G 1/2 PN 42 do 185°C vnitřní závit</t>
  </si>
  <si>
    <t>582771064</t>
  </si>
  <si>
    <t>29</t>
  </si>
  <si>
    <t>722232061</t>
  </si>
  <si>
    <t>Kohout kulový přímý G 1/2 PN 42 do 185°C vnitřní závit s vypouštěním</t>
  </si>
  <si>
    <t>-2024332626</t>
  </si>
  <si>
    <t>30</t>
  </si>
  <si>
    <t>722232062</t>
  </si>
  <si>
    <t>Kohout kulový přímý G 3/4 PN 42 do 185°C vnitřní závit s vypouštěním</t>
  </si>
  <si>
    <t>-1943532005</t>
  </si>
  <si>
    <t>31</t>
  </si>
  <si>
    <t>722290226</t>
  </si>
  <si>
    <t>Zkouška těsnosti vodovodního potrubí závitového do DN 50</t>
  </si>
  <si>
    <t>1372726388</t>
  </si>
  <si>
    <t>15+19+23+11</t>
  </si>
  <si>
    <t>722290234</t>
  </si>
  <si>
    <t>Proplach a dezinfekce vodovodního potrubí do DN 80</t>
  </si>
  <si>
    <t>-824391947</t>
  </si>
  <si>
    <t>68</t>
  </si>
  <si>
    <t>33</t>
  </si>
  <si>
    <t>998722103</t>
  </si>
  <si>
    <t>Přesun hmot tonážní pro vnitřní vodovod v objektech v do 24 m</t>
  </si>
  <si>
    <t>-838260838</t>
  </si>
  <si>
    <t>34</t>
  </si>
  <si>
    <t>725319111</t>
  </si>
  <si>
    <t>Montáž dřezu ostatních typů</t>
  </si>
  <si>
    <t>soubor</t>
  </si>
  <si>
    <t>1375103593</t>
  </si>
  <si>
    <t>montáž dřezu, včetně  montážního a těsnícího materiálu</t>
  </si>
  <si>
    <t>- DODÁVKA DŘEZŮ SOUČÁST INTERIÉRU</t>
  </si>
  <si>
    <t>35</t>
  </si>
  <si>
    <t>725813111</t>
  </si>
  <si>
    <t>Ventil rohový bez připojovací trubičky nebo flexi hadičky G 1/2</t>
  </si>
  <si>
    <t>588419002</t>
  </si>
  <si>
    <t>36</t>
  </si>
  <si>
    <t>725821326</t>
  </si>
  <si>
    <t>Baterie dřezové stojánkové pákové s otáčivým kulatým ústím a délkou ramínka 265 mm</t>
  </si>
  <si>
    <t>1361392845</t>
  </si>
  <si>
    <t>37</t>
  </si>
  <si>
    <t>725862103</t>
  </si>
  <si>
    <t>Zápachová uzávěrka pro dřezy DN 40/50</t>
  </si>
  <si>
    <t>504374780</t>
  </si>
  <si>
    <t>38</t>
  </si>
  <si>
    <t>725862113</t>
  </si>
  <si>
    <t>Zápachová uzávěrka pro dřezy s přípojkou pro pračku nebo myčku DN 40/50</t>
  </si>
  <si>
    <t>-1602511134</t>
  </si>
  <si>
    <t>39</t>
  </si>
  <si>
    <t>998725103</t>
  </si>
  <si>
    <t>Přesun hmot tonážní pro zařizovací předměty v objektech v do 24 m</t>
  </si>
  <si>
    <t>-908719085</t>
  </si>
  <si>
    <t>40</t>
  </si>
  <si>
    <t>200003.1</t>
  </si>
  <si>
    <t>Stavební výpomoc - vrtané prosupy,řezání drážek v stavebních konstrukcích, demontáž a zpětná montáž podhledů, zpětná oprava stavebních konstrukcí po montáži rozvodu vody a kanalizace</t>
  </si>
  <si>
    <t>hod</t>
  </si>
  <si>
    <t>512</t>
  </si>
  <si>
    <t>-1390054579</t>
  </si>
  <si>
    <t>41</t>
  </si>
  <si>
    <t>211113</t>
  </si>
  <si>
    <t>Pomocné rozebíratelné lešení</t>
  </si>
  <si>
    <t>2050406293</t>
  </si>
  <si>
    <t>1) Souhrnný list stavby</t>
  </si>
  <si>
    <t>2) Rekapitulace objektů</t>
  </si>
  <si>
    <t>/</t>
  </si>
  <si>
    <t>1) Krycí list rozpočtu</t>
  </si>
  <si>
    <t>2) Rekapitulace rozpočtu</t>
  </si>
  <si>
    <t>3) Rozpočet</t>
  </si>
  <si>
    <t>Rekapitulace stavby</t>
  </si>
  <si>
    <t>KRYCÍ LIST SOUPISU PRACÍ</t>
  </si>
  <si>
    <t>REKAPITULACE SOUPISU PRACÍ</t>
  </si>
  <si>
    <t>SOUPIS PRACÍ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</si>
</sst>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8"/>
      <name val="Trebuchet MS"/>
      <family val="2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color rgb="FF464646"/>
      <name val="Trebuchet MS"/>
    </font>
    <font>
      <sz val="10"/>
      <name val="Trebuchet MS"/>
    </font>
    <font>
      <b/>
      <sz val="10"/>
      <name val="Trebuchet MS"/>
    </font>
    <font>
      <sz val="8"/>
      <color rgb="FF969696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1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u/>
      <sz val="8"/>
      <color theme="10"/>
      <name val="Trebuchet MS"/>
      <family val="2"/>
    </font>
    <font>
      <sz val="18"/>
      <color theme="10"/>
      <name val="Wingdings 2"/>
      <family val="1"/>
      <charset val="2"/>
    </font>
    <font>
      <sz val="10"/>
      <color rgb="FF960000"/>
      <name val="Trebuchet MS"/>
      <family val="2"/>
    </font>
    <font>
      <sz val="10"/>
      <name val="Trebuchet MS"/>
      <family val="2"/>
    </font>
    <font>
      <u/>
      <sz val="10"/>
      <color theme="10"/>
      <name val="Trebuchet MS"/>
      <family val="2"/>
    </font>
    <font>
      <sz val="10"/>
      <color rgb="FF960000"/>
      <name val="Trebuchet MS"/>
      <family val="2"/>
    </font>
    <font>
      <sz val="10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13">
    <xf numFmtId="0" fontId="0" fillId="0" borderId="0" xfId="0"/>
    <xf numFmtId="0" fontId="0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2" borderId="0" xfId="0" applyFill="1"/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1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6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7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7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5" borderId="9" xfId="0" applyFont="1" applyFill="1" applyBorder="1" applyAlignment="1">
      <alignment vertical="center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18" fillId="0" borderId="0" xfId="0" applyFont="1" applyBorder="1" applyAlignment="1">
      <alignment horizontal="left" vertical="center"/>
    </xf>
    <xf numFmtId="0" fontId="18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19" fillId="0" borderId="0" xfId="0" applyFont="1" applyBorder="1" applyAlignment="1">
      <alignment horizontal="left" vertical="center"/>
    </xf>
    <xf numFmtId="0" fontId="4" fillId="0" borderId="4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2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2" fillId="0" borderId="12" xfId="0" applyNumberFormat="1" applyFont="1" applyBorder="1" applyAlignment="1"/>
    <xf numFmtId="166" fontId="22" fillId="0" borderId="13" xfId="0" applyNumberFormat="1" applyFont="1" applyBorder="1" applyAlignment="1"/>
    <xf numFmtId="4" fontId="23" fillId="0" borderId="0" xfId="0" applyNumberFormat="1" applyFont="1" applyAlignment="1">
      <alignment vertical="center"/>
    </xf>
    <xf numFmtId="0" fontId="6" fillId="0" borderId="4" xfId="0" applyFont="1" applyBorder="1" applyAlignment="1"/>
    <xf numFmtId="0" fontId="6" fillId="0" borderId="0" xfId="0" applyFont="1" applyBorder="1" applyAlignment="1"/>
    <xf numFmtId="0" fontId="4" fillId="0" borderId="0" xfId="0" applyFont="1" applyBorder="1" applyAlignment="1">
      <alignment horizontal="left"/>
    </xf>
    <xf numFmtId="0" fontId="6" fillId="0" borderId="5" xfId="0" applyFont="1" applyBorder="1" applyAlignment="1"/>
    <xf numFmtId="0" fontId="6" fillId="0" borderId="14" xfId="0" applyFont="1" applyBorder="1" applyAlignment="1"/>
    <xf numFmtId="166" fontId="6" fillId="0" borderId="0" xfId="0" applyNumberFormat="1" applyFont="1" applyBorder="1" applyAlignment="1"/>
    <xf numFmtId="166" fontId="6" fillId="0" borderId="15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/>
    </xf>
    <xf numFmtId="167" fontId="7" fillId="0" borderId="0" xfId="0" applyNumberFormat="1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24" fillId="0" borderId="25" xfId="0" applyFont="1" applyBorder="1" applyAlignment="1" applyProtection="1">
      <alignment horizontal="center" vertical="center"/>
      <protection locked="0"/>
    </xf>
    <xf numFmtId="49" fontId="24" fillId="0" borderId="25" xfId="0" applyNumberFormat="1" applyFont="1" applyBorder="1" applyAlignment="1" applyProtection="1">
      <alignment horizontal="left" vertical="center" wrapText="1"/>
      <protection locked="0"/>
    </xf>
    <xf numFmtId="0" fontId="24" fillId="0" borderId="25" xfId="0" applyFont="1" applyBorder="1" applyAlignment="1" applyProtection="1">
      <alignment horizontal="center" vertical="center" wrapText="1"/>
      <protection locked="0"/>
    </xf>
    <xf numFmtId="167" fontId="24" fillId="0" borderId="25" xfId="0" applyNumberFormat="1" applyFont="1" applyBorder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25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26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7" fillId="0" borderId="16" xfId="0" applyFont="1" applyBorder="1" applyAlignment="1">
      <alignment vertical="center"/>
    </xf>
    <xf numFmtId="0" fontId="7" fillId="0" borderId="17" xfId="0" applyFont="1" applyBorder="1" applyAlignment="1">
      <alignment vertical="center"/>
    </xf>
    <xf numFmtId="0" fontId="7" fillId="0" borderId="18" xfId="0" applyFont="1" applyBorder="1" applyAlignment="1">
      <alignment vertical="center"/>
    </xf>
    <xf numFmtId="0" fontId="27" fillId="2" borderId="0" xfId="0" applyFont="1" applyFill="1" applyAlignment="1">
      <alignment horizontal="left" vertical="center"/>
    </xf>
    <xf numFmtId="0" fontId="28" fillId="2" borderId="0" xfId="0" applyFont="1" applyFill="1"/>
    <xf numFmtId="0" fontId="28" fillId="0" borderId="0" xfId="0" applyFont="1"/>
    <xf numFmtId="0" fontId="27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28" fillId="0" borderId="1" xfId="0" applyFont="1" applyBorder="1"/>
    <xf numFmtId="0" fontId="28" fillId="0" borderId="2" xfId="0" applyFont="1" applyBorder="1"/>
    <xf numFmtId="0" fontId="28" fillId="0" borderId="3" xfId="0" applyFont="1" applyBorder="1"/>
    <xf numFmtId="0" fontId="28" fillId="0" borderId="4" xfId="0" applyFont="1" applyBorder="1"/>
    <xf numFmtId="0" fontId="28" fillId="0" borderId="5" xfId="0" applyFont="1" applyBorder="1"/>
    <xf numFmtId="0" fontId="29" fillId="0" borderId="0" xfId="0" applyFont="1" applyAlignment="1">
      <alignment horizontal="left" vertical="center"/>
    </xf>
    <xf numFmtId="0" fontId="28" fillId="0" borderId="0" xfId="0" applyFont="1" applyBorder="1"/>
    <xf numFmtId="0" fontId="31" fillId="0" borderId="0" xfId="0" applyFont="1" applyBorder="1" applyAlignment="1">
      <alignment horizontal="left" vertical="top"/>
    </xf>
    <xf numFmtId="0" fontId="33" fillId="0" borderId="0" xfId="0" applyFont="1" applyBorder="1" applyAlignment="1">
      <alignment horizontal="left" vertical="top"/>
    </xf>
    <xf numFmtId="0" fontId="31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/>
    </xf>
    <xf numFmtId="0" fontId="28" fillId="0" borderId="6" xfId="0" applyFont="1" applyBorder="1"/>
    <xf numFmtId="0" fontId="34" fillId="0" borderId="0" xfId="0" applyFont="1" applyBorder="1" applyAlignment="1">
      <alignment horizontal="left" vertical="center"/>
    </xf>
    <xf numFmtId="0" fontId="28" fillId="0" borderId="4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28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36" fillId="0" borderId="7" xfId="0" applyFont="1" applyBorder="1" applyAlignment="1">
      <alignment horizontal="left" vertical="center"/>
    </xf>
    <xf numFmtId="0" fontId="28" fillId="0" borderId="7" xfId="0" applyFont="1" applyBorder="1" applyAlignment="1">
      <alignment vertical="center"/>
    </xf>
    <xf numFmtId="0" fontId="37" fillId="0" borderId="4" xfId="0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center" vertical="center"/>
    </xf>
    <xf numFmtId="0" fontId="37" fillId="0" borderId="5" xfId="0" applyFont="1" applyBorder="1" applyAlignment="1">
      <alignment vertical="center"/>
    </xf>
    <xf numFmtId="0" fontId="37" fillId="0" borderId="0" xfId="0" applyFont="1" applyAlignment="1">
      <alignment vertical="center"/>
    </xf>
    <xf numFmtId="0" fontId="28" fillId="4" borderId="0" xfId="0" applyFont="1" applyFill="1" applyBorder="1" applyAlignment="1">
      <alignment vertical="center"/>
    </xf>
    <xf numFmtId="0" fontId="33" fillId="4" borderId="8" xfId="0" applyFont="1" applyFill="1" applyBorder="1" applyAlignment="1">
      <alignment horizontal="left" vertical="center"/>
    </xf>
    <xf numFmtId="0" fontId="28" fillId="4" borderId="9" xfId="0" applyFont="1" applyFill="1" applyBorder="1" applyAlignment="1">
      <alignment vertical="center"/>
    </xf>
    <xf numFmtId="0" fontId="33" fillId="4" borderId="9" xfId="0" applyFont="1" applyFill="1" applyBorder="1" applyAlignment="1">
      <alignment horizontal="center" vertical="center"/>
    </xf>
    <xf numFmtId="0" fontId="39" fillId="0" borderId="11" xfId="0" applyFont="1" applyBorder="1" applyAlignment="1">
      <alignment horizontal="left" vertical="center"/>
    </xf>
    <xf numFmtId="0" fontId="28" fillId="0" borderId="12" xfId="0" applyFont="1" applyBorder="1" applyAlignment="1">
      <alignment vertical="center"/>
    </xf>
    <xf numFmtId="0" fontId="28" fillId="0" borderId="13" xfId="0" applyFont="1" applyBorder="1" applyAlignment="1">
      <alignment vertical="center"/>
    </xf>
    <xf numFmtId="0" fontId="28" fillId="0" borderId="14" xfId="0" applyFont="1" applyBorder="1"/>
    <xf numFmtId="0" fontId="28" fillId="0" borderId="15" xfId="0" applyFont="1" applyBorder="1"/>
    <xf numFmtId="0" fontId="40" fillId="0" borderId="16" xfId="0" applyFont="1" applyBorder="1" applyAlignment="1">
      <alignment horizontal="left" vertical="center"/>
    </xf>
    <xf numFmtId="0" fontId="28" fillId="0" borderId="17" xfId="0" applyFont="1" applyBorder="1" applyAlignment="1">
      <alignment vertical="center"/>
    </xf>
    <xf numFmtId="0" fontId="40" fillId="0" borderId="17" xfId="0" applyFont="1" applyBorder="1" applyAlignment="1">
      <alignment horizontal="left" vertical="center"/>
    </xf>
    <xf numFmtId="0" fontId="28" fillId="0" borderId="18" xfId="0" applyFont="1" applyBorder="1" applyAlignment="1">
      <alignment vertical="center"/>
    </xf>
    <xf numFmtId="0" fontId="28" fillId="0" borderId="19" xfId="0" applyFont="1" applyBorder="1" applyAlignment="1">
      <alignment vertical="center"/>
    </xf>
    <xf numFmtId="0" fontId="28" fillId="0" borderId="20" xfId="0" applyFont="1" applyBorder="1" applyAlignment="1">
      <alignment vertical="center"/>
    </xf>
    <xf numFmtId="0" fontId="28" fillId="0" borderId="21" xfId="0" applyFont="1" applyBorder="1" applyAlignment="1">
      <alignment vertical="center"/>
    </xf>
    <xf numFmtId="0" fontId="28" fillId="0" borderId="1" xfId="0" applyFont="1" applyBorder="1" applyAlignment="1">
      <alignment vertical="center"/>
    </xf>
    <xf numFmtId="0" fontId="28" fillId="0" borderId="2" xfId="0" applyFont="1" applyBorder="1" applyAlignment="1">
      <alignment vertical="center"/>
    </xf>
    <xf numFmtId="0" fontId="28" fillId="0" borderId="3" xfId="0" applyFont="1" applyBorder="1" applyAlignment="1">
      <alignment vertical="center"/>
    </xf>
    <xf numFmtId="0" fontId="32" fillId="0" borderId="4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0" borderId="5" xfId="0" applyFont="1" applyBorder="1" applyAlignment="1">
      <alignment vertical="center"/>
    </xf>
    <xf numFmtId="0" fontId="32" fillId="0" borderId="0" xfId="0" applyFont="1" applyAlignment="1">
      <alignment vertical="center"/>
    </xf>
    <xf numFmtId="0" fontId="33" fillId="0" borderId="4" xfId="0" applyFont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vertical="center"/>
    </xf>
    <xf numFmtId="0" fontId="33" fillId="0" borderId="5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41" fillId="0" borderId="0" xfId="0" applyFont="1" applyBorder="1" applyAlignment="1">
      <alignment vertical="center"/>
    </xf>
    <xf numFmtId="165" fontId="32" fillId="0" borderId="0" xfId="0" applyNumberFormat="1" applyFont="1" applyBorder="1" applyAlignment="1">
      <alignment horizontal="left" vertical="center"/>
    </xf>
    <xf numFmtId="0" fontId="28" fillId="0" borderId="15" xfId="0" applyFont="1" applyBorder="1" applyAlignment="1">
      <alignment vertical="center"/>
    </xf>
    <xf numFmtId="0" fontId="28" fillId="5" borderId="9" xfId="0" applyFont="1" applyFill="1" applyBorder="1" applyAlignment="1">
      <alignment vertical="center"/>
    </xf>
    <xf numFmtId="0" fontId="31" fillId="0" borderId="22" xfId="0" applyFont="1" applyBorder="1" applyAlignment="1">
      <alignment horizontal="center" vertical="center" wrapText="1"/>
    </xf>
    <xf numFmtId="0" fontId="31" fillId="0" borderId="23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center" vertical="center" wrapText="1"/>
    </xf>
    <xf numFmtId="0" fontId="28" fillId="0" borderId="11" xfId="0" applyFont="1" applyBorder="1" applyAlignment="1">
      <alignment vertical="center"/>
    </xf>
    <xf numFmtId="0" fontId="43" fillId="0" borderId="0" xfId="0" applyFont="1" applyBorder="1" applyAlignment="1">
      <alignment horizontal="left" vertical="center"/>
    </xf>
    <xf numFmtId="0" fontId="43" fillId="0" borderId="0" xfId="0" applyFont="1" applyBorder="1" applyAlignment="1">
      <alignment vertical="center"/>
    </xf>
    <xf numFmtId="4" fontId="42" fillId="0" borderId="14" xfId="0" applyNumberFormat="1" applyFont="1" applyBorder="1" applyAlignment="1">
      <alignment vertical="center"/>
    </xf>
    <xf numFmtId="4" fontId="42" fillId="0" borderId="0" xfId="0" applyNumberFormat="1" applyFont="1" applyBorder="1" applyAlignment="1">
      <alignment vertical="center"/>
    </xf>
    <xf numFmtId="166" fontId="42" fillId="0" borderId="0" xfId="0" applyNumberFormat="1" applyFont="1" applyBorder="1" applyAlignment="1">
      <alignment vertical="center"/>
    </xf>
    <xf numFmtId="4" fontId="42" fillId="0" borderId="15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5" fillId="0" borderId="4" xfId="0" applyFont="1" applyBorder="1" applyAlignment="1">
      <alignment vertical="center"/>
    </xf>
    <xf numFmtId="0" fontId="46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45" fillId="0" borderId="5" xfId="0" applyFont="1" applyBorder="1" applyAlignment="1">
      <alignment vertical="center"/>
    </xf>
    <xf numFmtId="0" fontId="45" fillId="0" borderId="0" xfId="0" applyFont="1" applyAlignment="1">
      <alignment vertical="center"/>
    </xf>
    <xf numFmtId="4" fontId="48" fillId="0" borderId="16" xfId="0" applyNumberFormat="1" applyFont="1" applyBorder="1" applyAlignment="1">
      <alignment vertical="center"/>
    </xf>
    <xf numFmtId="4" fontId="48" fillId="0" borderId="17" xfId="0" applyNumberFormat="1" applyFont="1" applyBorder="1" applyAlignment="1">
      <alignment vertical="center"/>
    </xf>
    <xf numFmtId="166" fontId="48" fillId="0" borderId="17" xfId="0" applyNumberFormat="1" applyFont="1" applyBorder="1" applyAlignment="1">
      <alignment vertical="center"/>
    </xf>
    <xf numFmtId="4" fontId="48" fillId="0" borderId="18" xfId="0" applyNumberFormat="1" applyFont="1" applyBorder="1" applyAlignment="1">
      <alignment vertical="center"/>
    </xf>
    <xf numFmtId="0" fontId="45" fillId="0" borderId="0" xfId="0" applyFont="1" applyAlignment="1">
      <alignment horizontal="left" vertical="center"/>
    </xf>
    <xf numFmtId="0" fontId="28" fillId="0" borderId="16" xfId="0" applyFont="1" applyBorder="1" applyAlignment="1">
      <alignment vertical="center"/>
    </xf>
    <xf numFmtId="0" fontId="43" fillId="5" borderId="0" xfId="0" applyFont="1" applyFill="1" applyBorder="1" applyAlignment="1">
      <alignment horizontal="left" vertical="center"/>
    </xf>
    <xf numFmtId="0" fontId="28" fillId="5" borderId="0" xfId="0" applyFont="1" applyFill="1" applyBorder="1" applyAlignment="1">
      <alignment vertical="center"/>
    </xf>
    <xf numFmtId="0" fontId="50" fillId="0" borderId="0" xfId="1" applyFont="1" applyAlignment="1">
      <alignment horizontal="center" vertical="center"/>
    </xf>
    <xf numFmtId="0" fontId="27" fillId="2" borderId="0" xfId="0" applyFont="1" applyFill="1" applyAlignment="1" applyProtection="1">
      <alignment horizontal="left" vertical="center"/>
    </xf>
    <xf numFmtId="0" fontId="52" fillId="2" borderId="0" xfId="0" applyFont="1" applyFill="1" applyAlignment="1" applyProtection="1">
      <alignment vertical="center"/>
    </xf>
    <xf numFmtId="0" fontId="51" fillId="2" borderId="0" xfId="0" applyFont="1" applyFill="1" applyAlignment="1" applyProtection="1">
      <alignment horizontal="left" vertical="center"/>
    </xf>
    <xf numFmtId="0" fontId="53" fillId="2" borderId="0" xfId="1" applyFont="1" applyFill="1" applyAlignment="1" applyProtection="1">
      <alignment vertical="center"/>
    </xf>
    <xf numFmtId="0" fontId="0" fillId="2" borderId="0" xfId="0" applyFill="1" applyProtection="1"/>
    <xf numFmtId="0" fontId="55" fillId="2" borderId="0" xfId="0" applyFont="1" applyFill="1" applyAlignment="1" applyProtection="1">
      <alignment vertical="center"/>
    </xf>
    <xf numFmtId="0" fontId="54" fillId="2" borderId="0" xfId="0" applyFont="1" applyFill="1" applyAlignment="1" applyProtection="1">
      <alignment horizontal="left" vertical="center"/>
    </xf>
    <xf numFmtId="4" fontId="43" fillId="0" borderId="0" xfId="0" applyNumberFormat="1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4" fontId="43" fillId="5" borderId="0" xfId="0" applyNumberFormat="1" applyFont="1" applyFill="1" applyBorder="1" applyAlignment="1">
      <alignment vertical="center"/>
    </xf>
    <xf numFmtId="0" fontId="29" fillId="3" borderId="0" xfId="0" applyFont="1" applyFill="1" applyAlignment="1">
      <alignment horizontal="center" vertical="center"/>
    </xf>
    <xf numFmtId="0" fontId="28" fillId="0" borderId="0" xfId="0" applyFont="1"/>
    <xf numFmtId="4" fontId="47" fillId="0" borderId="0" xfId="0" applyNumberFormat="1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46" fillId="0" borderId="0" xfId="0" applyFont="1" applyBorder="1" applyAlignment="1">
      <alignment horizontal="left" vertical="center" wrapText="1"/>
    </xf>
    <xf numFmtId="4" fontId="43" fillId="0" borderId="0" xfId="0" applyNumberFormat="1" applyFont="1" applyBorder="1" applyAlignment="1">
      <alignment horizontal="right" vertical="center"/>
    </xf>
    <xf numFmtId="0" fontId="42" fillId="0" borderId="11" xfId="0" applyFont="1" applyBorder="1" applyAlignment="1">
      <alignment horizontal="center" vertical="center"/>
    </xf>
    <xf numFmtId="0" fontId="28" fillId="0" borderId="12" xfId="0" applyFont="1" applyBorder="1" applyAlignment="1">
      <alignment vertical="center"/>
    </xf>
    <xf numFmtId="0" fontId="28" fillId="0" borderId="14" xfId="0" applyFont="1" applyBorder="1" applyAlignment="1">
      <alignment vertical="center"/>
    </xf>
    <xf numFmtId="0" fontId="32" fillId="0" borderId="0" xfId="0" applyFont="1" applyBorder="1" applyAlignment="1">
      <alignment vertical="center"/>
    </xf>
    <xf numFmtId="0" fontId="32" fillId="5" borderId="8" xfId="0" applyFont="1" applyFill="1" applyBorder="1" applyAlignment="1">
      <alignment horizontal="center" vertical="center"/>
    </xf>
    <xf numFmtId="0" fontId="28" fillId="5" borderId="9" xfId="0" applyFont="1" applyFill="1" applyBorder="1" applyAlignment="1">
      <alignment vertical="center"/>
    </xf>
    <xf numFmtId="0" fontId="32" fillId="5" borderId="9" xfId="0" applyFont="1" applyFill="1" applyBorder="1" applyAlignment="1">
      <alignment horizontal="center" vertical="center"/>
    </xf>
    <xf numFmtId="0" fontId="28" fillId="5" borderId="10" xfId="0" applyFont="1" applyFill="1" applyBorder="1" applyAlignment="1">
      <alignment vertical="center"/>
    </xf>
    <xf numFmtId="0" fontId="33" fillId="4" borderId="9" xfId="0" applyFont="1" applyFill="1" applyBorder="1" applyAlignment="1">
      <alignment horizontal="left" vertical="center"/>
    </xf>
    <xf numFmtId="0" fontId="28" fillId="4" borderId="9" xfId="0" applyFont="1" applyFill="1" applyBorder="1" applyAlignment="1">
      <alignment vertical="center"/>
    </xf>
    <xf numFmtId="4" fontId="33" fillId="4" borderId="9" xfId="0" applyNumberFormat="1" applyFont="1" applyFill="1" applyBorder="1" applyAlignment="1">
      <alignment vertical="center"/>
    </xf>
    <xf numFmtId="0" fontId="28" fillId="4" borderId="10" xfId="0" applyFont="1" applyFill="1" applyBorder="1" applyAlignment="1">
      <alignment vertical="center"/>
    </xf>
    <xf numFmtId="0" fontId="30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left" vertical="center" wrapText="1"/>
    </xf>
    <xf numFmtId="0" fontId="33" fillId="0" borderId="0" xfId="0" applyFont="1" applyBorder="1" applyAlignment="1">
      <alignment vertical="center"/>
    </xf>
    <xf numFmtId="164" fontId="37" fillId="0" borderId="0" xfId="0" applyNumberFormat="1" applyFont="1" applyBorder="1" applyAlignment="1">
      <alignment vertical="center"/>
    </xf>
    <xf numFmtId="0" fontId="37" fillId="0" borderId="0" xfId="0" applyFont="1" applyBorder="1" applyAlignment="1">
      <alignment vertical="center"/>
    </xf>
    <xf numFmtId="4" fontId="38" fillId="0" borderId="0" xfId="0" applyNumberFormat="1" applyFont="1" applyBorder="1" applyAlignment="1">
      <alignment vertical="center"/>
    </xf>
    <xf numFmtId="4" fontId="35" fillId="0" borderId="0" xfId="0" applyNumberFormat="1" applyFont="1" applyBorder="1" applyAlignment="1">
      <alignment vertical="center"/>
    </xf>
    <xf numFmtId="0" fontId="28" fillId="0" borderId="0" xfId="0" applyFont="1" applyBorder="1"/>
    <xf numFmtId="4" fontId="36" fillId="0" borderId="7" xfId="0" applyNumberFormat="1" applyFont="1" applyBorder="1" applyAlignment="1">
      <alignment vertical="center"/>
    </xf>
    <xf numFmtId="0" fontId="28" fillId="0" borderId="7" xfId="0" applyFont="1" applyBorder="1" applyAlignment="1">
      <alignment vertical="center"/>
    </xf>
    <xf numFmtId="0" fontId="29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horizontal="left" vertical="center"/>
    </xf>
    <xf numFmtId="0" fontId="33" fillId="0" borderId="0" xfId="0" applyFont="1" applyBorder="1" applyAlignment="1">
      <alignment horizontal="left" vertical="top" wrapText="1"/>
    </xf>
    <xf numFmtId="0" fontId="32" fillId="0" borderId="0" xfId="0" applyFont="1" applyBorder="1" applyAlignment="1">
      <alignment horizontal="left" vertical="center" wrapText="1"/>
    </xf>
    <xf numFmtId="0" fontId="53" fillId="2" borderId="0" xfId="1" applyFont="1" applyFill="1" applyAlignment="1" applyProtection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0" fillId="0" borderId="0" xfId="0"/>
    <xf numFmtId="0" fontId="7" fillId="0" borderId="12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18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4" fillId="0" borderId="0" xfId="0" applyNumberFormat="1" applyFont="1" applyBorder="1" applyAlignment="1"/>
    <xf numFmtId="4" fontId="4" fillId="0" borderId="0" xfId="0" applyNumberFormat="1" applyFont="1" applyBorder="1" applyAlignment="1">
      <alignment vertical="center"/>
    </xf>
    <xf numFmtId="4" fontId="5" fillId="0" borderId="17" xfId="0" applyNumberFormat="1" applyFont="1" applyBorder="1" applyAlignment="1"/>
    <xf numFmtId="4" fontId="5" fillId="0" borderId="17" xfId="0" applyNumberFormat="1" applyFont="1" applyBorder="1" applyAlignment="1">
      <alignment vertical="center"/>
    </xf>
    <xf numFmtId="4" fontId="5" fillId="0" borderId="23" xfId="0" applyNumberFormat="1" applyFont="1" applyBorder="1" applyAlignment="1"/>
    <xf numFmtId="4" fontId="5" fillId="0" borderId="23" xfId="0" applyNumberFormat="1" applyFont="1" applyBorder="1" applyAlignment="1">
      <alignment vertical="center"/>
    </xf>
    <xf numFmtId="4" fontId="4" fillId="0" borderId="23" xfId="0" applyNumberFormat="1" applyFont="1" applyBorder="1" applyAlignment="1"/>
    <xf numFmtId="4" fontId="4" fillId="0" borderId="23" xfId="0" applyNumberFormat="1" applyFont="1" applyBorder="1" applyAlignment="1">
      <alignment vertical="center"/>
    </xf>
    <xf numFmtId="0" fontId="25" fillId="0" borderId="12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7" fillId="0" borderId="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24" fillId="0" borderId="25" xfId="0" applyFont="1" applyBorder="1" applyAlignment="1" applyProtection="1">
      <alignment horizontal="left" vertical="center" wrapText="1"/>
      <protection locked="0"/>
    </xf>
    <xf numFmtId="0" fontId="24" fillId="0" borderId="25" xfId="0" applyFont="1" applyBorder="1" applyAlignment="1" applyProtection="1">
      <alignment vertical="center"/>
      <protection locked="0"/>
    </xf>
    <xf numFmtId="4" fontId="24" fillId="0" borderId="25" xfId="0" applyNumberFormat="1" applyFont="1" applyBorder="1" applyAlignment="1" applyProtection="1">
      <alignment vertical="center"/>
      <protection locked="0"/>
    </xf>
    <xf numFmtId="0" fontId="12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5" borderId="23" xfId="0" applyFont="1" applyFill="1" applyBorder="1" applyAlignment="1">
      <alignment horizontal="center" vertical="center" wrapText="1"/>
    </xf>
    <xf numFmtId="0" fontId="21" fillId="5" borderId="23" xfId="0" applyFont="1" applyFill="1" applyBorder="1" applyAlignment="1">
      <alignment horizontal="center" vertical="center" wrapText="1"/>
    </xf>
    <xf numFmtId="0" fontId="0" fillId="5" borderId="24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18" fillId="5" borderId="0" xfId="0" applyNumberFormat="1" applyFont="1" applyFill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4" fontId="18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0" fillId="5" borderId="1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4" fontId="14" fillId="0" borderId="0" xfId="0" applyNumberFormat="1" applyFont="1" applyBorder="1" applyAlignment="1">
      <alignment vertical="center"/>
    </xf>
    <xf numFmtId="4" fontId="15" fillId="0" borderId="0" xfId="0" applyNumberFormat="1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FC4E9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file:///C:\KROSplusData\System\Temp\rad574EA.tmp" TargetMode="External"/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266700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91A2491B-B7FB-4235-A21D-22BF52C7942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266700" cy="2667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276225</xdr:colOff>
      <xdr:row>1</xdr:row>
      <xdr:rowOff>0</xdr:rowOff>
    </xdr:to>
    <xdr:pic>
      <xdr:nvPicPr>
        <xdr:cNvPr id="3" name="Obrázek 2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B2E8C6CD-A90C-4FA4-9497-CA40D7EDFE7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r:link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276225" cy="2762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3"/>
  <sheetViews>
    <sheetView showGridLines="0" workbookViewId="0">
      <pane ySplit="1" topLeftCell="A20" activePane="bottomLeft" state="frozen"/>
      <selection pane="bottomLeft"/>
    </sheetView>
  </sheetViews>
  <sheetFormatPr defaultRowHeight="13.5"/>
  <cols>
    <col min="1" max="1" width="8.33203125" style="130" customWidth="1"/>
    <col min="2" max="2" width="1.6640625" style="130" customWidth="1"/>
    <col min="3" max="3" width="4.1640625" style="130" customWidth="1"/>
    <col min="4" max="33" width="2.5" style="130" customWidth="1"/>
    <col min="34" max="34" width="3.33203125" style="130" customWidth="1"/>
    <col min="35" max="37" width="2.5" style="130" customWidth="1"/>
    <col min="38" max="38" width="8.33203125" style="130" customWidth="1"/>
    <col min="39" max="39" width="3.33203125" style="130" customWidth="1"/>
    <col min="40" max="40" width="13.33203125" style="130" customWidth="1"/>
    <col min="41" max="41" width="7.5" style="130" customWidth="1"/>
    <col min="42" max="42" width="4.1640625" style="130" customWidth="1"/>
    <col min="43" max="43" width="1.6640625" style="130" customWidth="1"/>
    <col min="44" max="44" width="13.6640625" style="130" customWidth="1"/>
    <col min="45" max="46" width="25.83203125" style="130" hidden="1" customWidth="1"/>
    <col min="47" max="47" width="25" style="130" hidden="1" customWidth="1"/>
    <col min="48" max="52" width="21.6640625" style="130" hidden="1" customWidth="1"/>
    <col min="53" max="53" width="19.1640625" style="130" hidden="1" customWidth="1"/>
    <col min="54" max="54" width="25" style="130" hidden="1" customWidth="1"/>
    <col min="55" max="56" width="19.1640625" style="130" hidden="1" customWidth="1"/>
    <col min="57" max="57" width="66.5" style="130" customWidth="1"/>
    <col min="58" max="70" width="9.33203125" style="130"/>
    <col min="71" max="89" width="9.33203125" style="130" hidden="1"/>
    <col min="90" max="16384" width="9.33203125" style="130"/>
  </cols>
  <sheetData>
    <row r="1" spans="1:73" ht="21.4" customHeight="1">
      <c r="A1" s="216" t="s">
        <v>0</v>
      </c>
      <c r="B1" s="217"/>
      <c r="C1" s="217"/>
      <c r="D1" s="218" t="s">
        <v>1</v>
      </c>
      <c r="E1" s="217"/>
      <c r="F1" s="217"/>
      <c r="G1" s="217"/>
      <c r="H1" s="217"/>
      <c r="I1" s="217"/>
      <c r="J1" s="217"/>
      <c r="K1" s="219" t="s">
        <v>308</v>
      </c>
      <c r="L1" s="219"/>
      <c r="M1" s="219"/>
      <c r="N1" s="219"/>
      <c r="O1" s="219"/>
      <c r="P1" s="219"/>
      <c r="Q1" s="219"/>
      <c r="R1" s="219"/>
      <c r="S1" s="219"/>
      <c r="T1" s="217"/>
      <c r="U1" s="217"/>
      <c r="V1" s="217"/>
      <c r="W1" s="219" t="s">
        <v>309</v>
      </c>
      <c r="X1" s="219"/>
      <c r="Y1" s="219"/>
      <c r="Z1" s="219"/>
      <c r="AA1" s="219"/>
      <c r="AB1" s="219"/>
      <c r="AC1" s="219"/>
      <c r="AD1" s="219"/>
      <c r="AE1" s="219"/>
      <c r="AF1" s="219"/>
      <c r="AG1" s="217"/>
      <c r="AH1" s="217"/>
      <c r="AI1" s="129"/>
      <c r="AJ1" s="129"/>
      <c r="AK1" s="129"/>
      <c r="AL1" s="129"/>
      <c r="AM1" s="129"/>
      <c r="AN1" s="129"/>
      <c r="AO1" s="129"/>
      <c r="AP1" s="129"/>
      <c r="AQ1" s="129"/>
      <c r="AR1" s="129"/>
      <c r="AS1" s="129"/>
      <c r="AT1" s="129"/>
      <c r="AU1" s="129"/>
      <c r="AV1" s="129"/>
      <c r="AW1" s="129"/>
      <c r="AX1" s="129"/>
      <c r="AY1" s="129"/>
      <c r="AZ1" s="129"/>
      <c r="BA1" s="128" t="s">
        <v>2</v>
      </c>
      <c r="BB1" s="128" t="s">
        <v>3</v>
      </c>
      <c r="BC1" s="129"/>
      <c r="BD1" s="129"/>
      <c r="BE1" s="129"/>
      <c r="BF1" s="129"/>
      <c r="BG1" s="129"/>
      <c r="BH1" s="129"/>
      <c r="BI1" s="129"/>
      <c r="BJ1" s="129"/>
      <c r="BK1" s="129"/>
      <c r="BL1" s="129"/>
      <c r="BM1" s="129"/>
      <c r="BN1" s="129"/>
      <c r="BO1" s="129"/>
      <c r="BP1" s="129"/>
      <c r="BQ1" s="129"/>
      <c r="BR1" s="129"/>
      <c r="BT1" s="131" t="s">
        <v>4</v>
      </c>
      <c r="BU1" s="131" t="s">
        <v>4</v>
      </c>
    </row>
    <row r="2" spans="1:73" ht="36.950000000000003" customHeight="1">
      <c r="C2" s="254" t="s">
        <v>5</v>
      </c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7"/>
      <c r="AC2" s="227"/>
      <c r="AD2" s="227"/>
      <c r="AE2" s="227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R2" s="226" t="s">
        <v>6</v>
      </c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S2" s="132" t="s">
        <v>7</v>
      </c>
      <c r="BT2" s="132" t="s">
        <v>8</v>
      </c>
    </row>
    <row r="3" spans="1:73" ht="6.95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34"/>
      <c r="M3" s="134"/>
      <c r="N3" s="134"/>
      <c r="O3" s="134"/>
      <c r="P3" s="134"/>
      <c r="Q3" s="134"/>
      <c r="R3" s="134"/>
      <c r="S3" s="134"/>
      <c r="T3" s="134"/>
      <c r="U3" s="134"/>
      <c r="V3" s="134"/>
      <c r="W3" s="134"/>
      <c r="X3" s="134"/>
      <c r="Y3" s="134"/>
      <c r="Z3" s="134"/>
      <c r="AA3" s="134"/>
      <c r="AB3" s="134"/>
      <c r="AC3" s="134"/>
      <c r="AD3" s="134"/>
      <c r="AE3" s="134"/>
      <c r="AF3" s="134"/>
      <c r="AG3" s="134"/>
      <c r="AH3" s="134"/>
      <c r="AI3" s="134"/>
      <c r="AJ3" s="134"/>
      <c r="AK3" s="134"/>
      <c r="AL3" s="134"/>
      <c r="AM3" s="134"/>
      <c r="AN3" s="134"/>
      <c r="AO3" s="134"/>
      <c r="AP3" s="134"/>
      <c r="AQ3" s="135"/>
      <c r="BS3" s="132" t="s">
        <v>7</v>
      </c>
      <c r="BT3" s="132" t="s">
        <v>9</v>
      </c>
    </row>
    <row r="4" spans="1:73" ht="36.950000000000003" customHeight="1">
      <c r="B4" s="136"/>
      <c r="C4" s="244" t="s">
        <v>10</v>
      </c>
      <c r="D4" s="251"/>
      <c r="E4" s="251"/>
      <c r="F4" s="251"/>
      <c r="G4" s="251"/>
      <c r="H4" s="251"/>
      <c r="I4" s="251"/>
      <c r="J4" s="251"/>
      <c r="K4" s="251"/>
      <c r="L4" s="251"/>
      <c r="M4" s="251"/>
      <c r="N4" s="251"/>
      <c r="O4" s="251"/>
      <c r="P4" s="251"/>
      <c r="Q4" s="251"/>
      <c r="R4" s="251"/>
      <c r="S4" s="251"/>
      <c r="T4" s="251"/>
      <c r="U4" s="251"/>
      <c r="V4" s="251"/>
      <c r="W4" s="251"/>
      <c r="X4" s="251"/>
      <c r="Y4" s="251"/>
      <c r="Z4" s="251"/>
      <c r="AA4" s="251"/>
      <c r="AB4" s="251"/>
      <c r="AC4" s="251"/>
      <c r="AD4" s="251"/>
      <c r="AE4" s="251"/>
      <c r="AF4" s="251"/>
      <c r="AG4" s="251"/>
      <c r="AH4" s="251"/>
      <c r="AI4" s="251"/>
      <c r="AJ4" s="251"/>
      <c r="AK4" s="251"/>
      <c r="AL4" s="251"/>
      <c r="AM4" s="251"/>
      <c r="AN4" s="251"/>
      <c r="AO4" s="251"/>
      <c r="AP4" s="251"/>
      <c r="AQ4" s="137"/>
      <c r="AS4" s="138" t="s">
        <v>11</v>
      </c>
      <c r="BS4" s="132" t="s">
        <v>12</v>
      </c>
    </row>
    <row r="5" spans="1:73" ht="14.45" customHeight="1">
      <c r="B5" s="136"/>
      <c r="C5" s="139"/>
      <c r="D5" s="140" t="s">
        <v>13</v>
      </c>
      <c r="E5" s="139"/>
      <c r="F5" s="139"/>
      <c r="G5" s="139"/>
      <c r="H5" s="139"/>
      <c r="I5" s="139"/>
      <c r="J5" s="139"/>
      <c r="K5" s="255" t="s">
        <v>14</v>
      </c>
      <c r="L5" s="251"/>
      <c r="M5" s="251"/>
      <c r="N5" s="251"/>
      <c r="O5" s="251"/>
      <c r="P5" s="251"/>
      <c r="Q5" s="251"/>
      <c r="R5" s="251"/>
      <c r="S5" s="251"/>
      <c r="T5" s="251"/>
      <c r="U5" s="251"/>
      <c r="V5" s="251"/>
      <c r="W5" s="251"/>
      <c r="X5" s="251"/>
      <c r="Y5" s="251"/>
      <c r="Z5" s="251"/>
      <c r="AA5" s="251"/>
      <c r="AB5" s="251"/>
      <c r="AC5" s="251"/>
      <c r="AD5" s="251"/>
      <c r="AE5" s="251"/>
      <c r="AF5" s="251"/>
      <c r="AG5" s="251"/>
      <c r="AH5" s="251"/>
      <c r="AI5" s="251"/>
      <c r="AJ5" s="251"/>
      <c r="AK5" s="251"/>
      <c r="AL5" s="251"/>
      <c r="AM5" s="251"/>
      <c r="AN5" s="251"/>
      <c r="AO5" s="251"/>
      <c r="AP5" s="139"/>
      <c r="AQ5" s="137"/>
      <c r="BS5" s="132" t="s">
        <v>7</v>
      </c>
    </row>
    <row r="6" spans="1:73" ht="36.950000000000003" customHeight="1">
      <c r="B6" s="136"/>
      <c r="C6" s="139"/>
      <c r="D6" s="141" t="s">
        <v>15</v>
      </c>
      <c r="E6" s="139"/>
      <c r="F6" s="139"/>
      <c r="G6" s="139"/>
      <c r="H6" s="139"/>
      <c r="I6" s="139"/>
      <c r="J6" s="139"/>
      <c r="K6" s="256" t="s">
        <v>16</v>
      </c>
      <c r="L6" s="251"/>
      <c r="M6" s="251"/>
      <c r="N6" s="251"/>
      <c r="O6" s="251"/>
      <c r="P6" s="251"/>
      <c r="Q6" s="251"/>
      <c r="R6" s="251"/>
      <c r="S6" s="251"/>
      <c r="T6" s="251"/>
      <c r="U6" s="251"/>
      <c r="V6" s="251"/>
      <c r="W6" s="251"/>
      <c r="X6" s="251"/>
      <c r="Y6" s="251"/>
      <c r="Z6" s="251"/>
      <c r="AA6" s="251"/>
      <c r="AB6" s="251"/>
      <c r="AC6" s="251"/>
      <c r="AD6" s="251"/>
      <c r="AE6" s="251"/>
      <c r="AF6" s="251"/>
      <c r="AG6" s="251"/>
      <c r="AH6" s="251"/>
      <c r="AI6" s="251"/>
      <c r="AJ6" s="251"/>
      <c r="AK6" s="251"/>
      <c r="AL6" s="251"/>
      <c r="AM6" s="251"/>
      <c r="AN6" s="251"/>
      <c r="AO6" s="251"/>
      <c r="AP6" s="139"/>
      <c r="AQ6" s="137"/>
      <c r="BS6" s="132" t="s">
        <v>17</v>
      </c>
    </row>
    <row r="7" spans="1:73" ht="14.45" customHeight="1">
      <c r="B7" s="136"/>
      <c r="C7" s="139"/>
      <c r="D7" s="142" t="s">
        <v>18</v>
      </c>
      <c r="E7" s="139"/>
      <c r="F7" s="139"/>
      <c r="G7" s="139"/>
      <c r="H7" s="139"/>
      <c r="I7" s="139"/>
      <c r="J7" s="139"/>
      <c r="K7" s="143" t="s">
        <v>3</v>
      </c>
      <c r="L7" s="139"/>
      <c r="M7" s="139"/>
      <c r="N7" s="139"/>
      <c r="O7" s="139"/>
      <c r="P7" s="139"/>
      <c r="Q7" s="139"/>
      <c r="R7" s="139"/>
      <c r="S7" s="139"/>
      <c r="T7" s="139"/>
      <c r="U7" s="139"/>
      <c r="V7" s="139"/>
      <c r="W7" s="139"/>
      <c r="X7" s="139"/>
      <c r="Y7" s="139"/>
      <c r="Z7" s="139"/>
      <c r="AA7" s="139"/>
      <c r="AB7" s="139"/>
      <c r="AC7" s="139"/>
      <c r="AD7" s="139"/>
      <c r="AE7" s="139"/>
      <c r="AF7" s="139"/>
      <c r="AG7" s="139"/>
      <c r="AH7" s="139"/>
      <c r="AI7" s="139"/>
      <c r="AJ7" s="139"/>
      <c r="AK7" s="142" t="s">
        <v>19</v>
      </c>
      <c r="AL7" s="139"/>
      <c r="AM7" s="139"/>
      <c r="AN7" s="143" t="s">
        <v>3</v>
      </c>
      <c r="AO7" s="139"/>
      <c r="AP7" s="139"/>
      <c r="AQ7" s="137"/>
      <c r="BS7" s="132" t="s">
        <v>20</v>
      </c>
    </row>
    <row r="8" spans="1:73" ht="14.45" customHeight="1">
      <c r="B8" s="136"/>
      <c r="C8" s="139"/>
      <c r="D8" s="142" t="s">
        <v>21</v>
      </c>
      <c r="E8" s="139"/>
      <c r="F8" s="139"/>
      <c r="G8" s="139"/>
      <c r="H8" s="139"/>
      <c r="I8" s="139"/>
      <c r="J8" s="139"/>
      <c r="K8" s="143" t="s">
        <v>22</v>
      </c>
      <c r="L8" s="139"/>
      <c r="M8" s="139"/>
      <c r="N8" s="139"/>
      <c r="O8" s="139"/>
      <c r="P8" s="139"/>
      <c r="Q8" s="139"/>
      <c r="R8" s="139"/>
      <c r="S8" s="139"/>
      <c r="T8" s="139"/>
      <c r="U8" s="139"/>
      <c r="V8" s="139"/>
      <c r="W8" s="139"/>
      <c r="X8" s="139"/>
      <c r="Y8" s="139"/>
      <c r="Z8" s="139"/>
      <c r="AA8" s="139"/>
      <c r="AB8" s="139"/>
      <c r="AC8" s="139"/>
      <c r="AD8" s="139"/>
      <c r="AE8" s="139"/>
      <c r="AF8" s="139"/>
      <c r="AG8" s="139"/>
      <c r="AH8" s="139"/>
      <c r="AI8" s="139"/>
      <c r="AJ8" s="139"/>
      <c r="AK8" s="142" t="s">
        <v>23</v>
      </c>
      <c r="AL8" s="139"/>
      <c r="AM8" s="139"/>
      <c r="AN8" s="143" t="s">
        <v>24</v>
      </c>
      <c r="AO8" s="139"/>
      <c r="AP8" s="139"/>
      <c r="AQ8" s="137"/>
      <c r="BS8" s="132" t="s">
        <v>25</v>
      </c>
    </row>
    <row r="9" spans="1:73" ht="14.45" customHeight="1">
      <c r="B9" s="136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  <c r="N9" s="139"/>
      <c r="O9" s="139"/>
      <c r="P9" s="139"/>
      <c r="Q9" s="139"/>
      <c r="R9" s="139"/>
      <c r="S9" s="139"/>
      <c r="T9" s="139"/>
      <c r="U9" s="139"/>
      <c r="V9" s="139"/>
      <c r="W9" s="139"/>
      <c r="X9" s="139"/>
      <c r="Y9" s="139"/>
      <c r="Z9" s="139"/>
      <c r="AA9" s="139"/>
      <c r="AB9" s="139"/>
      <c r="AC9" s="139"/>
      <c r="AD9" s="139"/>
      <c r="AE9" s="139"/>
      <c r="AF9" s="139"/>
      <c r="AG9" s="139"/>
      <c r="AH9" s="139"/>
      <c r="AI9" s="139"/>
      <c r="AJ9" s="139"/>
      <c r="AK9" s="139"/>
      <c r="AL9" s="139"/>
      <c r="AM9" s="139"/>
      <c r="AN9" s="139"/>
      <c r="AO9" s="139"/>
      <c r="AP9" s="139"/>
      <c r="AQ9" s="137"/>
      <c r="BS9" s="132" t="s">
        <v>26</v>
      </c>
    </row>
    <row r="10" spans="1:73" ht="14.45" customHeight="1">
      <c r="B10" s="136"/>
      <c r="C10" s="139"/>
      <c r="D10" s="142" t="s">
        <v>27</v>
      </c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139"/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39"/>
      <c r="AK10" s="142" t="s">
        <v>28</v>
      </c>
      <c r="AL10" s="139"/>
      <c r="AM10" s="139"/>
      <c r="AN10" s="143" t="s">
        <v>3</v>
      </c>
      <c r="AO10" s="139"/>
      <c r="AP10" s="139"/>
      <c r="AQ10" s="137"/>
      <c r="BS10" s="132" t="s">
        <v>17</v>
      </c>
    </row>
    <row r="11" spans="1:73" ht="18.399999999999999" customHeight="1">
      <c r="B11" s="136"/>
      <c r="C11" s="139"/>
      <c r="D11" s="139"/>
      <c r="E11" s="143" t="s">
        <v>29</v>
      </c>
      <c r="F11" s="139"/>
      <c r="G11" s="139"/>
      <c r="H11" s="139"/>
      <c r="I11" s="139"/>
      <c r="J11" s="139"/>
      <c r="K11" s="139"/>
      <c r="L11" s="139"/>
      <c r="M11" s="139"/>
      <c r="N11" s="139"/>
      <c r="O11" s="139"/>
      <c r="P11" s="139"/>
      <c r="Q11" s="139"/>
      <c r="R11" s="139"/>
      <c r="S11" s="139"/>
      <c r="T11" s="139"/>
      <c r="U11" s="139"/>
      <c r="V11" s="139"/>
      <c r="W11" s="139"/>
      <c r="X11" s="139"/>
      <c r="Y11" s="139"/>
      <c r="Z11" s="139"/>
      <c r="AA11" s="139"/>
      <c r="AB11" s="139"/>
      <c r="AC11" s="139"/>
      <c r="AD11" s="139"/>
      <c r="AE11" s="139"/>
      <c r="AF11" s="139"/>
      <c r="AG11" s="139"/>
      <c r="AH11" s="139"/>
      <c r="AI11" s="139"/>
      <c r="AJ11" s="139"/>
      <c r="AK11" s="142" t="s">
        <v>30</v>
      </c>
      <c r="AL11" s="139"/>
      <c r="AM11" s="139"/>
      <c r="AN11" s="143" t="s">
        <v>3</v>
      </c>
      <c r="AO11" s="139"/>
      <c r="AP11" s="139"/>
      <c r="AQ11" s="137"/>
      <c r="BS11" s="132" t="s">
        <v>17</v>
      </c>
    </row>
    <row r="12" spans="1:73" ht="6.95" customHeight="1">
      <c r="B12" s="136"/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  <c r="AD12" s="139"/>
      <c r="AE12" s="139"/>
      <c r="AF12" s="139"/>
      <c r="AG12" s="139"/>
      <c r="AH12" s="139"/>
      <c r="AI12" s="139"/>
      <c r="AJ12" s="139"/>
      <c r="AK12" s="139"/>
      <c r="AL12" s="139"/>
      <c r="AM12" s="139"/>
      <c r="AN12" s="139"/>
      <c r="AO12" s="139"/>
      <c r="AP12" s="139"/>
      <c r="AQ12" s="137"/>
      <c r="BS12" s="132" t="s">
        <v>17</v>
      </c>
    </row>
    <row r="13" spans="1:73" ht="14.45" customHeight="1">
      <c r="B13" s="136"/>
      <c r="C13" s="139"/>
      <c r="D13" s="142" t="s">
        <v>31</v>
      </c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  <c r="AD13" s="139"/>
      <c r="AE13" s="139"/>
      <c r="AF13" s="139"/>
      <c r="AG13" s="139"/>
      <c r="AH13" s="139"/>
      <c r="AI13" s="139"/>
      <c r="AJ13" s="139"/>
      <c r="AK13" s="142" t="s">
        <v>28</v>
      </c>
      <c r="AL13" s="139"/>
      <c r="AM13" s="139"/>
      <c r="AN13" s="143" t="s">
        <v>3</v>
      </c>
      <c r="AO13" s="139"/>
      <c r="AP13" s="139"/>
      <c r="AQ13" s="137"/>
      <c r="BS13" s="132" t="s">
        <v>17</v>
      </c>
    </row>
    <row r="14" spans="1:73" ht="15">
      <c r="B14" s="136"/>
      <c r="C14" s="139"/>
      <c r="D14" s="139"/>
      <c r="E14" s="143" t="s">
        <v>29</v>
      </c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  <c r="AD14" s="139"/>
      <c r="AE14" s="139"/>
      <c r="AF14" s="139"/>
      <c r="AG14" s="139"/>
      <c r="AH14" s="139"/>
      <c r="AI14" s="139"/>
      <c r="AJ14" s="139"/>
      <c r="AK14" s="142" t="s">
        <v>30</v>
      </c>
      <c r="AL14" s="139"/>
      <c r="AM14" s="139"/>
      <c r="AN14" s="143" t="s">
        <v>3</v>
      </c>
      <c r="AO14" s="139"/>
      <c r="AP14" s="139"/>
      <c r="AQ14" s="137"/>
      <c r="BS14" s="132" t="s">
        <v>17</v>
      </c>
    </row>
    <row r="15" spans="1:73" ht="6.95" customHeight="1">
      <c r="B15" s="136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  <c r="AD15" s="139"/>
      <c r="AE15" s="139"/>
      <c r="AF15" s="139"/>
      <c r="AG15" s="139"/>
      <c r="AH15" s="139"/>
      <c r="AI15" s="139"/>
      <c r="AJ15" s="139"/>
      <c r="AK15" s="139"/>
      <c r="AL15" s="139"/>
      <c r="AM15" s="139"/>
      <c r="AN15" s="139"/>
      <c r="AO15" s="139"/>
      <c r="AP15" s="139"/>
      <c r="AQ15" s="137"/>
      <c r="BS15" s="132" t="s">
        <v>4</v>
      </c>
    </row>
    <row r="16" spans="1:73" ht="14.45" customHeight="1">
      <c r="B16" s="136"/>
      <c r="C16" s="139"/>
      <c r="D16" s="142" t="s">
        <v>32</v>
      </c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  <c r="AB16" s="139"/>
      <c r="AC16" s="139"/>
      <c r="AD16" s="139"/>
      <c r="AE16" s="139"/>
      <c r="AF16" s="139"/>
      <c r="AG16" s="139"/>
      <c r="AH16" s="139"/>
      <c r="AI16" s="139"/>
      <c r="AJ16" s="139"/>
      <c r="AK16" s="142" t="s">
        <v>28</v>
      </c>
      <c r="AL16" s="139"/>
      <c r="AM16" s="139"/>
      <c r="AN16" s="143" t="s">
        <v>3</v>
      </c>
      <c r="AO16" s="139"/>
      <c r="AP16" s="139"/>
      <c r="AQ16" s="137"/>
      <c r="BS16" s="132" t="s">
        <v>4</v>
      </c>
    </row>
    <row r="17" spans="2:71" ht="18.399999999999999" customHeight="1">
      <c r="B17" s="136"/>
      <c r="C17" s="139"/>
      <c r="D17" s="139"/>
      <c r="E17" s="143" t="s">
        <v>33</v>
      </c>
      <c r="F17" s="139"/>
      <c r="G17" s="139"/>
      <c r="H17" s="139"/>
      <c r="I17" s="139"/>
      <c r="J17" s="139"/>
      <c r="K17" s="139"/>
      <c r="L17" s="139"/>
      <c r="M17" s="139"/>
      <c r="N17" s="139"/>
      <c r="O17" s="139"/>
      <c r="P17" s="139"/>
      <c r="Q17" s="139"/>
      <c r="R17" s="139"/>
      <c r="S17" s="139"/>
      <c r="T17" s="139"/>
      <c r="U17" s="139"/>
      <c r="V17" s="139"/>
      <c r="W17" s="139"/>
      <c r="X17" s="139"/>
      <c r="Y17" s="139"/>
      <c r="Z17" s="139"/>
      <c r="AA17" s="139"/>
      <c r="AB17" s="139"/>
      <c r="AC17" s="139"/>
      <c r="AD17" s="139"/>
      <c r="AE17" s="139"/>
      <c r="AF17" s="139"/>
      <c r="AG17" s="139"/>
      <c r="AH17" s="139"/>
      <c r="AI17" s="139"/>
      <c r="AJ17" s="139"/>
      <c r="AK17" s="142" t="s">
        <v>30</v>
      </c>
      <c r="AL17" s="139"/>
      <c r="AM17" s="139"/>
      <c r="AN17" s="143" t="s">
        <v>3</v>
      </c>
      <c r="AO17" s="139"/>
      <c r="AP17" s="139"/>
      <c r="AQ17" s="137"/>
      <c r="BS17" s="132" t="s">
        <v>34</v>
      </c>
    </row>
    <row r="18" spans="2:71" ht="6.95" customHeight="1">
      <c r="B18" s="136"/>
      <c r="C18" s="139"/>
      <c r="D18" s="139"/>
      <c r="E18" s="139"/>
      <c r="F18" s="139"/>
      <c r="G18" s="139"/>
      <c r="H18" s="139"/>
      <c r="I18" s="139"/>
      <c r="J18" s="139"/>
      <c r="K18" s="139"/>
      <c r="L18" s="139"/>
      <c r="M18" s="139"/>
      <c r="N18" s="139"/>
      <c r="O18" s="139"/>
      <c r="P18" s="139"/>
      <c r="Q18" s="139"/>
      <c r="R18" s="139"/>
      <c r="S18" s="139"/>
      <c r="T18" s="139"/>
      <c r="U18" s="139"/>
      <c r="V18" s="139"/>
      <c r="W18" s="139"/>
      <c r="X18" s="139"/>
      <c r="Y18" s="139"/>
      <c r="Z18" s="139"/>
      <c r="AA18" s="139"/>
      <c r="AB18" s="139"/>
      <c r="AC18" s="139"/>
      <c r="AD18" s="139"/>
      <c r="AE18" s="139"/>
      <c r="AF18" s="139"/>
      <c r="AG18" s="139"/>
      <c r="AH18" s="139"/>
      <c r="AI18" s="139"/>
      <c r="AJ18" s="139"/>
      <c r="AK18" s="139"/>
      <c r="AL18" s="139"/>
      <c r="AM18" s="139"/>
      <c r="AN18" s="139"/>
      <c r="AO18" s="139"/>
      <c r="AP18" s="139"/>
      <c r="AQ18" s="137"/>
      <c r="BS18" s="132" t="s">
        <v>7</v>
      </c>
    </row>
    <row r="19" spans="2:71" ht="14.45" customHeight="1">
      <c r="B19" s="136"/>
      <c r="C19" s="139"/>
      <c r="D19" s="142" t="s">
        <v>35</v>
      </c>
      <c r="E19" s="139"/>
      <c r="F19" s="139"/>
      <c r="G19" s="139"/>
      <c r="H19" s="139"/>
      <c r="I19" s="139"/>
      <c r="J19" s="139"/>
      <c r="K19" s="139"/>
      <c r="L19" s="139"/>
      <c r="M19" s="139"/>
      <c r="N19" s="139"/>
      <c r="O19" s="139"/>
      <c r="P19" s="139"/>
      <c r="Q19" s="139"/>
      <c r="R19" s="139"/>
      <c r="S19" s="139"/>
      <c r="T19" s="139"/>
      <c r="U19" s="139"/>
      <c r="V19" s="139"/>
      <c r="W19" s="139"/>
      <c r="X19" s="139"/>
      <c r="Y19" s="139"/>
      <c r="Z19" s="139"/>
      <c r="AA19" s="139"/>
      <c r="AB19" s="139"/>
      <c r="AC19" s="139"/>
      <c r="AD19" s="139"/>
      <c r="AE19" s="139"/>
      <c r="AF19" s="139"/>
      <c r="AG19" s="139"/>
      <c r="AH19" s="139"/>
      <c r="AI19" s="139"/>
      <c r="AJ19" s="139"/>
      <c r="AK19" s="142" t="s">
        <v>28</v>
      </c>
      <c r="AL19" s="139"/>
      <c r="AM19" s="139"/>
      <c r="AN19" s="143" t="s">
        <v>3</v>
      </c>
      <c r="AO19" s="139"/>
      <c r="AP19" s="139"/>
      <c r="AQ19" s="137"/>
      <c r="BS19" s="132" t="s">
        <v>7</v>
      </c>
    </row>
    <row r="20" spans="2:71" ht="18.399999999999999" customHeight="1">
      <c r="B20" s="136"/>
      <c r="C20" s="139"/>
      <c r="D20" s="139"/>
      <c r="E20" s="143" t="s">
        <v>36</v>
      </c>
      <c r="F20" s="139"/>
      <c r="G20" s="139"/>
      <c r="H20" s="139"/>
      <c r="I20" s="139"/>
      <c r="J20" s="139"/>
      <c r="K20" s="139"/>
      <c r="L20" s="139"/>
      <c r="M20" s="139"/>
      <c r="N20" s="139"/>
      <c r="O20" s="139"/>
      <c r="P20" s="139"/>
      <c r="Q20" s="139"/>
      <c r="R20" s="139"/>
      <c r="S20" s="139"/>
      <c r="T20" s="139"/>
      <c r="U20" s="139"/>
      <c r="V20" s="139"/>
      <c r="W20" s="139"/>
      <c r="X20" s="139"/>
      <c r="Y20" s="139"/>
      <c r="Z20" s="139"/>
      <c r="AA20" s="139"/>
      <c r="AB20" s="139"/>
      <c r="AC20" s="139"/>
      <c r="AD20" s="139"/>
      <c r="AE20" s="139"/>
      <c r="AF20" s="139"/>
      <c r="AG20" s="139"/>
      <c r="AH20" s="139"/>
      <c r="AI20" s="139"/>
      <c r="AJ20" s="139"/>
      <c r="AK20" s="142" t="s">
        <v>30</v>
      </c>
      <c r="AL20" s="139"/>
      <c r="AM20" s="139"/>
      <c r="AN20" s="143" t="s">
        <v>3</v>
      </c>
      <c r="AO20" s="139"/>
      <c r="AP20" s="139"/>
      <c r="AQ20" s="137"/>
    </row>
    <row r="21" spans="2:71" ht="6.95" customHeight="1">
      <c r="B21" s="136"/>
      <c r="C21" s="139"/>
      <c r="D21" s="139"/>
      <c r="E21" s="139"/>
      <c r="F21" s="139"/>
      <c r="G21" s="139"/>
      <c r="H21" s="139"/>
      <c r="I21" s="139"/>
      <c r="J21" s="139"/>
      <c r="K21" s="139"/>
      <c r="L21" s="139"/>
      <c r="M21" s="139"/>
      <c r="N21" s="139"/>
      <c r="O21" s="139"/>
      <c r="P21" s="139"/>
      <c r="Q21" s="139"/>
      <c r="R21" s="139"/>
      <c r="S21" s="139"/>
      <c r="T21" s="139"/>
      <c r="U21" s="139"/>
      <c r="V21" s="139"/>
      <c r="W21" s="139"/>
      <c r="X21" s="139"/>
      <c r="Y21" s="139"/>
      <c r="Z21" s="139"/>
      <c r="AA21" s="139"/>
      <c r="AB21" s="139"/>
      <c r="AC21" s="139"/>
      <c r="AD21" s="139"/>
      <c r="AE21" s="139"/>
      <c r="AF21" s="139"/>
      <c r="AG21" s="139"/>
      <c r="AH21" s="139"/>
      <c r="AI21" s="139"/>
      <c r="AJ21" s="139"/>
      <c r="AK21" s="139"/>
      <c r="AL21" s="139"/>
      <c r="AM21" s="139"/>
      <c r="AN21" s="139"/>
      <c r="AO21" s="139"/>
      <c r="AP21" s="139"/>
      <c r="AQ21" s="137"/>
    </row>
    <row r="22" spans="2:71" ht="15">
      <c r="B22" s="136"/>
      <c r="C22" s="139"/>
      <c r="D22" s="142" t="s">
        <v>37</v>
      </c>
      <c r="E22" s="139"/>
      <c r="F22" s="139"/>
      <c r="G22" s="139"/>
      <c r="H22" s="139"/>
      <c r="I22" s="139"/>
      <c r="J22" s="139"/>
      <c r="K22" s="139"/>
      <c r="L22" s="139"/>
      <c r="M22" s="139"/>
      <c r="N22" s="139"/>
      <c r="O22" s="139"/>
      <c r="P22" s="139"/>
      <c r="Q22" s="139"/>
      <c r="R22" s="139"/>
      <c r="S22" s="139"/>
      <c r="T22" s="139"/>
      <c r="U22" s="139"/>
      <c r="V22" s="139"/>
      <c r="W22" s="139"/>
      <c r="X22" s="139"/>
      <c r="Y22" s="139"/>
      <c r="Z22" s="139"/>
      <c r="AA22" s="139"/>
      <c r="AB22" s="139"/>
      <c r="AC22" s="139"/>
      <c r="AD22" s="139"/>
      <c r="AE22" s="139"/>
      <c r="AF22" s="139"/>
      <c r="AG22" s="139"/>
      <c r="AH22" s="139"/>
      <c r="AI22" s="139"/>
      <c r="AJ22" s="139"/>
      <c r="AK22" s="139"/>
      <c r="AL22" s="139"/>
      <c r="AM22" s="139"/>
      <c r="AN22" s="139"/>
      <c r="AO22" s="139"/>
      <c r="AP22" s="139"/>
      <c r="AQ22" s="137"/>
    </row>
    <row r="23" spans="2:71" ht="22.5" customHeight="1">
      <c r="B23" s="136"/>
      <c r="C23" s="139"/>
      <c r="D23" s="139"/>
      <c r="E23" s="257" t="s">
        <v>3</v>
      </c>
      <c r="F23" s="251"/>
      <c r="G23" s="251"/>
      <c r="H23" s="251"/>
      <c r="I23" s="251"/>
      <c r="J23" s="251"/>
      <c r="K23" s="251"/>
      <c r="L23" s="251"/>
      <c r="M23" s="251"/>
      <c r="N23" s="251"/>
      <c r="O23" s="251"/>
      <c r="P23" s="251"/>
      <c r="Q23" s="251"/>
      <c r="R23" s="251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  <c r="AF23" s="251"/>
      <c r="AG23" s="251"/>
      <c r="AH23" s="251"/>
      <c r="AI23" s="251"/>
      <c r="AJ23" s="251"/>
      <c r="AK23" s="251"/>
      <c r="AL23" s="251"/>
      <c r="AM23" s="251"/>
      <c r="AN23" s="251"/>
      <c r="AO23" s="139"/>
      <c r="AP23" s="139"/>
      <c r="AQ23" s="137"/>
    </row>
    <row r="24" spans="2:71" ht="6.95" customHeight="1">
      <c r="B24" s="136"/>
      <c r="C24" s="139"/>
      <c r="D24" s="139"/>
      <c r="E24" s="139"/>
      <c r="F24" s="139"/>
      <c r="G24" s="139"/>
      <c r="H24" s="139"/>
      <c r="I24" s="139"/>
      <c r="J24" s="139"/>
      <c r="K24" s="139"/>
      <c r="L24" s="139"/>
      <c r="M24" s="139"/>
      <c r="N24" s="139"/>
      <c r="O24" s="139"/>
      <c r="P24" s="139"/>
      <c r="Q24" s="139"/>
      <c r="R24" s="139"/>
      <c r="S24" s="139"/>
      <c r="T24" s="139"/>
      <c r="U24" s="139"/>
      <c r="V24" s="139"/>
      <c r="W24" s="139"/>
      <c r="X24" s="139"/>
      <c r="Y24" s="139"/>
      <c r="Z24" s="139"/>
      <c r="AA24" s="139"/>
      <c r="AB24" s="139"/>
      <c r="AC24" s="139"/>
      <c r="AD24" s="139"/>
      <c r="AE24" s="139"/>
      <c r="AF24" s="139"/>
      <c r="AG24" s="139"/>
      <c r="AH24" s="139"/>
      <c r="AI24" s="139"/>
      <c r="AJ24" s="139"/>
      <c r="AK24" s="139"/>
      <c r="AL24" s="139"/>
      <c r="AM24" s="139"/>
      <c r="AN24" s="139"/>
      <c r="AO24" s="139"/>
      <c r="AP24" s="139"/>
      <c r="AQ24" s="137"/>
    </row>
    <row r="25" spans="2:71" ht="6.95" customHeight="1">
      <c r="B25" s="136"/>
      <c r="C25" s="139"/>
      <c r="D25" s="144"/>
      <c r="E25" s="144"/>
      <c r="F25" s="144"/>
      <c r="G25" s="144"/>
      <c r="H25" s="144"/>
      <c r="I25" s="144"/>
      <c r="J25" s="144"/>
      <c r="K25" s="144"/>
      <c r="L25" s="144"/>
      <c r="M25" s="144"/>
      <c r="N25" s="144"/>
      <c r="O25" s="144"/>
      <c r="P25" s="144"/>
      <c r="Q25" s="144"/>
      <c r="R25" s="144"/>
      <c r="S25" s="144"/>
      <c r="T25" s="144"/>
      <c r="U25" s="144"/>
      <c r="V25" s="144"/>
      <c r="W25" s="144"/>
      <c r="X25" s="144"/>
      <c r="Y25" s="144"/>
      <c r="Z25" s="144"/>
      <c r="AA25" s="144"/>
      <c r="AB25" s="144"/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39"/>
      <c r="AQ25" s="137"/>
    </row>
    <row r="26" spans="2:71" ht="14.45" customHeight="1">
      <c r="B26" s="136"/>
      <c r="C26" s="139"/>
      <c r="D26" s="145" t="s">
        <v>38</v>
      </c>
      <c r="E26" s="139"/>
      <c r="F26" s="139"/>
      <c r="G26" s="139"/>
      <c r="H26" s="139"/>
      <c r="I26" s="139"/>
      <c r="J26" s="139"/>
      <c r="K26" s="139"/>
      <c r="L26" s="139"/>
      <c r="M26" s="139"/>
      <c r="N26" s="139"/>
      <c r="O26" s="139"/>
      <c r="P26" s="139"/>
      <c r="Q26" s="139"/>
      <c r="R26" s="139"/>
      <c r="S26" s="139"/>
      <c r="T26" s="139"/>
      <c r="U26" s="139"/>
      <c r="V26" s="139"/>
      <c r="W26" s="139"/>
      <c r="X26" s="139"/>
      <c r="Y26" s="139"/>
      <c r="Z26" s="139"/>
      <c r="AA26" s="139"/>
      <c r="AB26" s="139"/>
      <c r="AC26" s="139"/>
      <c r="AD26" s="139"/>
      <c r="AE26" s="139"/>
      <c r="AF26" s="139"/>
      <c r="AG26" s="139"/>
      <c r="AH26" s="139"/>
      <c r="AI26" s="139"/>
      <c r="AJ26" s="139"/>
      <c r="AK26" s="250">
        <f>ROUND(AG87,2)</f>
        <v>0</v>
      </c>
      <c r="AL26" s="251"/>
      <c r="AM26" s="251"/>
      <c r="AN26" s="251"/>
      <c r="AO26" s="251"/>
      <c r="AP26" s="139"/>
      <c r="AQ26" s="137"/>
    </row>
    <row r="27" spans="2:71" ht="14.45" customHeight="1">
      <c r="B27" s="136"/>
      <c r="C27" s="139"/>
      <c r="D27" s="145" t="s">
        <v>39</v>
      </c>
      <c r="E27" s="139"/>
      <c r="F27" s="139"/>
      <c r="G27" s="139"/>
      <c r="H27" s="139"/>
      <c r="I27" s="139"/>
      <c r="J27" s="139"/>
      <c r="K27" s="139"/>
      <c r="L27" s="139"/>
      <c r="M27" s="139"/>
      <c r="N27" s="139"/>
      <c r="O27" s="139"/>
      <c r="P27" s="139"/>
      <c r="Q27" s="139"/>
      <c r="R27" s="139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  <c r="AF27" s="139"/>
      <c r="AG27" s="139"/>
      <c r="AH27" s="139"/>
      <c r="AI27" s="139"/>
      <c r="AJ27" s="139"/>
      <c r="AK27" s="250">
        <f>ROUND(AG90,2)</f>
        <v>0</v>
      </c>
      <c r="AL27" s="251"/>
      <c r="AM27" s="251"/>
      <c r="AN27" s="251"/>
      <c r="AO27" s="251"/>
      <c r="AP27" s="139"/>
      <c r="AQ27" s="137"/>
    </row>
    <row r="28" spans="2:71" s="149" customFormat="1" ht="6.95" customHeight="1">
      <c r="B28" s="146"/>
      <c r="C28" s="147"/>
      <c r="D28" s="147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  <c r="V28" s="147"/>
      <c r="W28" s="147"/>
      <c r="X28" s="147"/>
      <c r="Y28" s="147"/>
      <c r="Z28" s="147"/>
      <c r="AA28" s="147"/>
      <c r="AB28" s="147"/>
      <c r="AC28" s="147"/>
      <c r="AD28" s="147"/>
      <c r="AE28" s="147"/>
      <c r="AF28" s="147"/>
      <c r="AG28" s="147"/>
      <c r="AH28" s="147"/>
      <c r="AI28" s="147"/>
      <c r="AJ28" s="147"/>
      <c r="AK28" s="147"/>
      <c r="AL28" s="147"/>
      <c r="AM28" s="147"/>
      <c r="AN28" s="147"/>
      <c r="AO28" s="147"/>
      <c r="AP28" s="147"/>
      <c r="AQ28" s="148"/>
    </row>
    <row r="29" spans="2:71" s="149" customFormat="1" ht="25.9" customHeight="1">
      <c r="B29" s="146"/>
      <c r="C29" s="147"/>
      <c r="D29" s="150" t="s">
        <v>40</v>
      </c>
      <c r="E29" s="151"/>
      <c r="F29" s="151"/>
      <c r="G29" s="151"/>
      <c r="H29" s="151"/>
      <c r="I29" s="151"/>
      <c r="J29" s="151"/>
      <c r="K29" s="151"/>
      <c r="L29" s="151"/>
      <c r="M29" s="151"/>
      <c r="N29" s="151"/>
      <c r="O29" s="151"/>
      <c r="P29" s="151"/>
      <c r="Q29" s="151"/>
      <c r="R29" s="151"/>
      <c r="S29" s="151"/>
      <c r="T29" s="151"/>
      <c r="U29" s="151"/>
      <c r="V29" s="151"/>
      <c r="W29" s="151"/>
      <c r="X29" s="151"/>
      <c r="Y29" s="151"/>
      <c r="Z29" s="151"/>
      <c r="AA29" s="151"/>
      <c r="AB29" s="151"/>
      <c r="AC29" s="151"/>
      <c r="AD29" s="151"/>
      <c r="AE29" s="151"/>
      <c r="AF29" s="151"/>
      <c r="AG29" s="151"/>
      <c r="AH29" s="151"/>
      <c r="AI29" s="151"/>
      <c r="AJ29" s="151"/>
      <c r="AK29" s="252">
        <f>ROUND(AK26+AK27,2)</f>
        <v>0</v>
      </c>
      <c r="AL29" s="253"/>
      <c r="AM29" s="253"/>
      <c r="AN29" s="253"/>
      <c r="AO29" s="253"/>
      <c r="AP29" s="147"/>
      <c r="AQ29" s="148"/>
    </row>
    <row r="30" spans="2:71" s="149" customFormat="1" ht="6.95" customHeight="1">
      <c r="B30" s="146"/>
      <c r="C30" s="147"/>
      <c r="D30" s="147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  <c r="V30" s="147"/>
      <c r="W30" s="147"/>
      <c r="X30" s="147"/>
      <c r="Y30" s="147"/>
      <c r="Z30" s="147"/>
      <c r="AA30" s="147"/>
      <c r="AB30" s="147"/>
      <c r="AC30" s="147"/>
      <c r="AD30" s="147"/>
      <c r="AE30" s="147"/>
      <c r="AF30" s="147"/>
      <c r="AG30" s="147"/>
      <c r="AH30" s="147"/>
      <c r="AI30" s="147"/>
      <c r="AJ30" s="147"/>
      <c r="AK30" s="147"/>
      <c r="AL30" s="147"/>
      <c r="AM30" s="147"/>
      <c r="AN30" s="147"/>
      <c r="AO30" s="147"/>
      <c r="AP30" s="147"/>
      <c r="AQ30" s="148"/>
    </row>
    <row r="31" spans="2:71" s="157" customFormat="1" ht="14.45" customHeight="1">
      <c r="B31" s="152"/>
      <c r="C31" s="153"/>
      <c r="D31" s="154" t="s">
        <v>41</v>
      </c>
      <c r="E31" s="153"/>
      <c r="F31" s="154" t="s">
        <v>42</v>
      </c>
      <c r="G31" s="153"/>
      <c r="H31" s="153"/>
      <c r="I31" s="153"/>
      <c r="J31" s="153"/>
      <c r="K31" s="153"/>
      <c r="L31" s="247">
        <v>0.21</v>
      </c>
      <c r="M31" s="248"/>
      <c r="N31" s="248"/>
      <c r="O31" s="248"/>
      <c r="P31" s="153"/>
      <c r="Q31" s="153"/>
      <c r="R31" s="153"/>
      <c r="S31" s="153"/>
      <c r="T31" s="155" t="s">
        <v>43</v>
      </c>
      <c r="U31" s="153"/>
      <c r="V31" s="153"/>
      <c r="W31" s="249">
        <f>ROUND(AZ87+SUM(CD91),2)</f>
        <v>0</v>
      </c>
      <c r="X31" s="248"/>
      <c r="Y31" s="248"/>
      <c r="Z31" s="248"/>
      <c r="AA31" s="248"/>
      <c r="AB31" s="248"/>
      <c r="AC31" s="248"/>
      <c r="AD31" s="248"/>
      <c r="AE31" s="248"/>
      <c r="AF31" s="153"/>
      <c r="AG31" s="153"/>
      <c r="AH31" s="153"/>
      <c r="AI31" s="153"/>
      <c r="AJ31" s="153"/>
      <c r="AK31" s="249">
        <f>ROUND(AV87+SUM(BY91),2)</f>
        <v>0</v>
      </c>
      <c r="AL31" s="248"/>
      <c r="AM31" s="248"/>
      <c r="AN31" s="248"/>
      <c r="AO31" s="248"/>
      <c r="AP31" s="153"/>
      <c r="AQ31" s="156"/>
    </row>
    <row r="32" spans="2:71" s="157" customFormat="1" ht="14.45" customHeight="1">
      <c r="B32" s="152"/>
      <c r="C32" s="153"/>
      <c r="D32" s="153"/>
      <c r="E32" s="153"/>
      <c r="F32" s="154" t="s">
        <v>44</v>
      </c>
      <c r="G32" s="153"/>
      <c r="H32" s="153"/>
      <c r="I32" s="153"/>
      <c r="J32" s="153"/>
      <c r="K32" s="153"/>
      <c r="L32" s="247">
        <v>0.15</v>
      </c>
      <c r="M32" s="248"/>
      <c r="N32" s="248"/>
      <c r="O32" s="248"/>
      <c r="P32" s="153"/>
      <c r="Q32" s="153"/>
      <c r="R32" s="153"/>
      <c r="S32" s="153"/>
      <c r="T32" s="155" t="s">
        <v>43</v>
      </c>
      <c r="U32" s="153"/>
      <c r="V32" s="153"/>
      <c r="W32" s="249">
        <f>ROUND(BA87+SUM(CE91),2)</f>
        <v>0</v>
      </c>
      <c r="X32" s="248"/>
      <c r="Y32" s="248"/>
      <c r="Z32" s="248"/>
      <c r="AA32" s="248"/>
      <c r="AB32" s="248"/>
      <c r="AC32" s="248"/>
      <c r="AD32" s="248"/>
      <c r="AE32" s="248"/>
      <c r="AF32" s="153"/>
      <c r="AG32" s="153"/>
      <c r="AH32" s="153"/>
      <c r="AI32" s="153"/>
      <c r="AJ32" s="153"/>
      <c r="AK32" s="249">
        <f>ROUND(AW87+SUM(BZ91),2)</f>
        <v>0</v>
      </c>
      <c r="AL32" s="248"/>
      <c r="AM32" s="248"/>
      <c r="AN32" s="248"/>
      <c r="AO32" s="248"/>
      <c r="AP32" s="153"/>
      <c r="AQ32" s="156"/>
    </row>
    <row r="33" spans="2:43" s="157" customFormat="1" ht="14.45" hidden="1" customHeight="1">
      <c r="B33" s="152"/>
      <c r="C33" s="153"/>
      <c r="D33" s="153"/>
      <c r="E33" s="153"/>
      <c r="F33" s="154" t="s">
        <v>45</v>
      </c>
      <c r="G33" s="153"/>
      <c r="H33" s="153"/>
      <c r="I33" s="153"/>
      <c r="J33" s="153"/>
      <c r="K33" s="153"/>
      <c r="L33" s="247">
        <v>0.21</v>
      </c>
      <c r="M33" s="248"/>
      <c r="N33" s="248"/>
      <c r="O33" s="248"/>
      <c r="P33" s="153"/>
      <c r="Q33" s="153"/>
      <c r="R33" s="153"/>
      <c r="S33" s="153"/>
      <c r="T33" s="155" t="s">
        <v>43</v>
      </c>
      <c r="U33" s="153"/>
      <c r="V33" s="153"/>
      <c r="W33" s="249">
        <f>ROUND(BB87+SUM(CF91),2)</f>
        <v>0</v>
      </c>
      <c r="X33" s="248"/>
      <c r="Y33" s="248"/>
      <c r="Z33" s="248"/>
      <c r="AA33" s="248"/>
      <c r="AB33" s="248"/>
      <c r="AC33" s="248"/>
      <c r="AD33" s="248"/>
      <c r="AE33" s="248"/>
      <c r="AF33" s="153"/>
      <c r="AG33" s="153"/>
      <c r="AH33" s="153"/>
      <c r="AI33" s="153"/>
      <c r="AJ33" s="153"/>
      <c r="AK33" s="249">
        <v>0</v>
      </c>
      <c r="AL33" s="248"/>
      <c r="AM33" s="248"/>
      <c r="AN33" s="248"/>
      <c r="AO33" s="248"/>
      <c r="AP33" s="153"/>
      <c r="AQ33" s="156"/>
    </row>
    <row r="34" spans="2:43" s="157" customFormat="1" ht="14.45" hidden="1" customHeight="1">
      <c r="B34" s="152"/>
      <c r="C34" s="153"/>
      <c r="D34" s="153"/>
      <c r="E34" s="153"/>
      <c r="F34" s="154" t="s">
        <v>46</v>
      </c>
      <c r="G34" s="153"/>
      <c r="H34" s="153"/>
      <c r="I34" s="153"/>
      <c r="J34" s="153"/>
      <c r="K34" s="153"/>
      <c r="L34" s="247">
        <v>0.15</v>
      </c>
      <c r="M34" s="248"/>
      <c r="N34" s="248"/>
      <c r="O34" s="248"/>
      <c r="P34" s="153"/>
      <c r="Q34" s="153"/>
      <c r="R34" s="153"/>
      <c r="S34" s="153"/>
      <c r="T34" s="155" t="s">
        <v>43</v>
      </c>
      <c r="U34" s="153"/>
      <c r="V34" s="153"/>
      <c r="W34" s="249">
        <f>ROUND(BC87+SUM(CG91),2)</f>
        <v>0</v>
      </c>
      <c r="X34" s="248"/>
      <c r="Y34" s="248"/>
      <c r="Z34" s="248"/>
      <c r="AA34" s="248"/>
      <c r="AB34" s="248"/>
      <c r="AC34" s="248"/>
      <c r="AD34" s="248"/>
      <c r="AE34" s="248"/>
      <c r="AF34" s="153"/>
      <c r="AG34" s="153"/>
      <c r="AH34" s="153"/>
      <c r="AI34" s="153"/>
      <c r="AJ34" s="153"/>
      <c r="AK34" s="249">
        <v>0</v>
      </c>
      <c r="AL34" s="248"/>
      <c r="AM34" s="248"/>
      <c r="AN34" s="248"/>
      <c r="AO34" s="248"/>
      <c r="AP34" s="153"/>
      <c r="AQ34" s="156"/>
    </row>
    <row r="35" spans="2:43" s="157" customFormat="1" ht="14.45" hidden="1" customHeight="1">
      <c r="B35" s="152"/>
      <c r="C35" s="153"/>
      <c r="D35" s="153"/>
      <c r="E35" s="153"/>
      <c r="F35" s="154" t="s">
        <v>47</v>
      </c>
      <c r="G35" s="153"/>
      <c r="H35" s="153"/>
      <c r="I35" s="153"/>
      <c r="J35" s="153"/>
      <c r="K35" s="153"/>
      <c r="L35" s="247">
        <v>0</v>
      </c>
      <c r="M35" s="248"/>
      <c r="N35" s="248"/>
      <c r="O35" s="248"/>
      <c r="P35" s="153"/>
      <c r="Q35" s="153"/>
      <c r="R35" s="153"/>
      <c r="S35" s="153"/>
      <c r="T35" s="155" t="s">
        <v>43</v>
      </c>
      <c r="U35" s="153"/>
      <c r="V35" s="153"/>
      <c r="W35" s="249">
        <f>ROUND(BD87+SUM(CH91),2)</f>
        <v>0</v>
      </c>
      <c r="X35" s="248"/>
      <c r="Y35" s="248"/>
      <c r="Z35" s="248"/>
      <c r="AA35" s="248"/>
      <c r="AB35" s="248"/>
      <c r="AC35" s="248"/>
      <c r="AD35" s="248"/>
      <c r="AE35" s="248"/>
      <c r="AF35" s="153"/>
      <c r="AG35" s="153"/>
      <c r="AH35" s="153"/>
      <c r="AI35" s="153"/>
      <c r="AJ35" s="153"/>
      <c r="AK35" s="249">
        <v>0</v>
      </c>
      <c r="AL35" s="248"/>
      <c r="AM35" s="248"/>
      <c r="AN35" s="248"/>
      <c r="AO35" s="248"/>
      <c r="AP35" s="153"/>
      <c r="AQ35" s="156"/>
    </row>
    <row r="36" spans="2:43" s="149" customFormat="1" ht="6.95" customHeight="1">
      <c r="B36" s="146"/>
      <c r="C36" s="147"/>
      <c r="D36" s="147"/>
      <c r="E36" s="147"/>
      <c r="F36" s="147"/>
      <c r="G36" s="147"/>
      <c r="H36" s="147"/>
      <c r="I36" s="147"/>
      <c r="J36" s="147"/>
      <c r="K36" s="147"/>
      <c r="L36" s="147"/>
      <c r="M36" s="147"/>
      <c r="N36" s="147"/>
      <c r="O36" s="147"/>
      <c r="P36" s="147"/>
      <c r="Q36" s="147"/>
      <c r="R36" s="147"/>
      <c r="S36" s="147"/>
      <c r="T36" s="147"/>
      <c r="U36" s="147"/>
      <c r="V36" s="147"/>
      <c r="W36" s="147"/>
      <c r="X36" s="147"/>
      <c r="Y36" s="147"/>
      <c r="Z36" s="147"/>
      <c r="AA36" s="147"/>
      <c r="AB36" s="147"/>
      <c r="AC36" s="147"/>
      <c r="AD36" s="147"/>
      <c r="AE36" s="147"/>
      <c r="AF36" s="147"/>
      <c r="AG36" s="147"/>
      <c r="AH36" s="147"/>
      <c r="AI36" s="147"/>
      <c r="AJ36" s="147"/>
      <c r="AK36" s="147"/>
      <c r="AL36" s="147"/>
      <c r="AM36" s="147"/>
      <c r="AN36" s="147"/>
      <c r="AO36" s="147"/>
      <c r="AP36" s="147"/>
      <c r="AQ36" s="148"/>
    </row>
    <row r="37" spans="2:43" s="149" customFormat="1" ht="25.9" customHeight="1">
      <c r="B37" s="146"/>
      <c r="C37" s="158"/>
      <c r="D37" s="159" t="s">
        <v>48</v>
      </c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1" t="s">
        <v>49</v>
      </c>
      <c r="U37" s="160"/>
      <c r="V37" s="160"/>
      <c r="W37" s="160"/>
      <c r="X37" s="240" t="s">
        <v>50</v>
      </c>
      <c r="Y37" s="241"/>
      <c r="Z37" s="241"/>
      <c r="AA37" s="241"/>
      <c r="AB37" s="241"/>
      <c r="AC37" s="160"/>
      <c r="AD37" s="160"/>
      <c r="AE37" s="160"/>
      <c r="AF37" s="160"/>
      <c r="AG37" s="160"/>
      <c r="AH37" s="160"/>
      <c r="AI37" s="160"/>
      <c r="AJ37" s="160"/>
      <c r="AK37" s="242">
        <f>SUM(AK29:AK35)</f>
        <v>0</v>
      </c>
      <c r="AL37" s="241"/>
      <c r="AM37" s="241"/>
      <c r="AN37" s="241"/>
      <c r="AO37" s="243"/>
      <c r="AP37" s="158"/>
      <c r="AQ37" s="148"/>
    </row>
    <row r="38" spans="2:43" s="149" customFormat="1" ht="14.45" customHeight="1">
      <c r="B38" s="146"/>
      <c r="C38" s="147"/>
      <c r="D38" s="147"/>
      <c r="E38" s="147"/>
      <c r="F38" s="147"/>
      <c r="G38" s="147"/>
      <c r="H38" s="147"/>
      <c r="I38" s="147"/>
      <c r="J38" s="147"/>
      <c r="K38" s="147"/>
      <c r="L38" s="147"/>
      <c r="M38" s="147"/>
      <c r="N38" s="147"/>
      <c r="O38" s="147"/>
      <c r="P38" s="147"/>
      <c r="Q38" s="147"/>
      <c r="R38" s="147"/>
      <c r="S38" s="147"/>
      <c r="T38" s="147"/>
      <c r="U38" s="147"/>
      <c r="V38" s="147"/>
      <c r="W38" s="147"/>
      <c r="X38" s="147"/>
      <c r="Y38" s="147"/>
      <c r="Z38" s="147"/>
      <c r="AA38" s="147"/>
      <c r="AB38" s="147"/>
      <c r="AC38" s="147"/>
      <c r="AD38" s="147"/>
      <c r="AE38" s="147"/>
      <c r="AF38" s="147"/>
      <c r="AG38" s="147"/>
      <c r="AH38" s="147"/>
      <c r="AI38" s="147"/>
      <c r="AJ38" s="147"/>
      <c r="AK38" s="147"/>
      <c r="AL38" s="147"/>
      <c r="AM38" s="147"/>
      <c r="AN38" s="147"/>
      <c r="AO38" s="147"/>
      <c r="AP38" s="147"/>
      <c r="AQ38" s="148"/>
    </row>
    <row r="39" spans="2:43">
      <c r="B39" s="136"/>
      <c r="C39" s="139"/>
      <c r="D39" s="139"/>
      <c r="E39" s="139"/>
      <c r="F39" s="139"/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39"/>
      <c r="U39" s="139"/>
      <c r="V39" s="139"/>
      <c r="W39" s="139"/>
      <c r="X39" s="139"/>
      <c r="Y39" s="139"/>
      <c r="Z39" s="139"/>
      <c r="AA39" s="139"/>
      <c r="AB39" s="139"/>
      <c r="AC39" s="139"/>
      <c r="AD39" s="139"/>
      <c r="AE39" s="139"/>
      <c r="AF39" s="139"/>
      <c r="AG39" s="139"/>
      <c r="AH39" s="139"/>
      <c r="AI39" s="139"/>
      <c r="AJ39" s="139"/>
      <c r="AK39" s="139"/>
      <c r="AL39" s="139"/>
      <c r="AM39" s="139"/>
      <c r="AN39" s="139"/>
      <c r="AO39" s="139"/>
      <c r="AP39" s="139"/>
      <c r="AQ39" s="137"/>
    </row>
    <row r="40" spans="2:43">
      <c r="B40" s="136"/>
      <c r="C40" s="139"/>
      <c r="D40" s="139"/>
      <c r="E40" s="139"/>
      <c r="F40" s="139"/>
      <c r="G40" s="139"/>
      <c r="H40" s="139"/>
      <c r="I40" s="139"/>
      <c r="J40" s="139"/>
      <c r="K40" s="139"/>
      <c r="L40" s="139"/>
      <c r="M40" s="139"/>
      <c r="N40" s="139"/>
      <c r="O40" s="139"/>
      <c r="P40" s="139"/>
      <c r="Q40" s="139"/>
      <c r="R40" s="139"/>
      <c r="S40" s="139"/>
      <c r="T40" s="139"/>
      <c r="U40" s="139"/>
      <c r="V40" s="139"/>
      <c r="W40" s="139"/>
      <c r="X40" s="139"/>
      <c r="Y40" s="139"/>
      <c r="Z40" s="139"/>
      <c r="AA40" s="139"/>
      <c r="AB40" s="139"/>
      <c r="AC40" s="139"/>
      <c r="AD40" s="139"/>
      <c r="AE40" s="139"/>
      <c r="AF40" s="139"/>
      <c r="AG40" s="139"/>
      <c r="AH40" s="139"/>
      <c r="AI40" s="139"/>
      <c r="AJ40" s="139"/>
      <c r="AK40" s="139"/>
      <c r="AL40" s="139"/>
      <c r="AM40" s="139"/>
      <c r="AN40" s="139"/>
      <c r="AO40" s="139"/>
      <c r="AP40" s="139"/>
      <c r="AQ40" s="137"/>
    </row>
    <row r="41" spans="2:43">
      <c r="B41" s="136"/>
      <c r="C41" s="139"/>
      <c r="D41" s="139"/>
      <c r="E41" s="139"/>
      <c r="F41" s="139"/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39"/>
      <c r="U41" s="139"/>
      <c r="V41" s="139"/>
      <c r="W41" s="139"/>
      <c r="X41" s="139"/>
      <c r="Y41" s="139"/>
      <c r="Z41" s="139"/>
      <c r="AA41" s="139"/>
      <c r="AB41" s="139"/>
      <c r="AC41" s="139"/>
      <c r="AD41" s="139"/>
      <c r="AE41" s="139"/>
      <c r="AF41" s="139"/>
      <c r="AG41" s="139"/>
      <c r="AH41" s="139"/>
      <c r="AI41" s="139"/>
      <c r="AJ41" s="139"/>
      <c r="AK41" s="139"/>
      <c r="AL41" s="139"/>
      <c r="AM41" s="139"/>
      <c r="AN41" s="139"/>
      <c r="AO41" s="139"/>
      <c r="AP41" s="139"/>
      <c r="AQ41" s="137"/>
    </row>
    <row r="42" spans="2:43">
      <c r="B42" s="136"/>
      <c r="C42" s="139"/>
      <c r="D42" s="139"/>
      <c r="E42" s="139"/>
      <c r="F42" s="139"/>
      <c r="G42" s="139"/>
      <c r="H42" s="139"/>
      <c r="I42" s="139"/>
      <c r="J42" s="139"/>
      <c r="K42" s="139"/>
      <c r="L42" s="139"/>
      <c r="M42" s="139"/>
      <c r="N42" s="139"/>
      <c r="O42" s="139"/>
      <c r="P42" s="139"/>
      <c r="Q42" s="139"/>
      <c r="R42" s="139"/>
      <c r="S42" s="139"/>
      <c r="T42" s="139"/>
      <c r="U42" s="139"/>
      <c r="V42" s="139"/>
      <c r="W42" s="139"/>
      <c r="X42" s="139"/>
      <c r="Y42" s="139"/>
      <c r="Z42" s="139"/>
      <c r="AA42" s="139"/>
      <c r="AB42" s="139"/>
      <c r="AC42" s="139"/>
      <c r="AD42" s="139"/>
      <c r="AE42" s="139"/>
      <c r="AF42" s="139"/>
      <c r="AG42" s="139"/>
      <c r="AH42" s="139"/>
      <c r="AI42" s="139"/>
      <c r="AJ42" s="139"/>
      <c r="AK42" s="139"/>
      <c r="AL42" s="139"/>
      <c r="AM42" s="139"/>
      <c r="AN42" s="139"/>
      <c r="AO42" s="139"/>
      <c r="AP42" s="139"/>
      <c r="AQ42" s="137"/>
    </row>
    <row r="43" spans="2:43">
      <c r="B43" s="136"/>
      <c r="C43" s="139"/>
      <c r="D43" s="139"/>
      <c r="E43" s="139"/>
      <c r="F43" s="139"/>
      <c r="G43" s="139"/>
      <c r="H43" s="139"/>
      <c r="I43" s="139"/>
      <c r="J43" s="139"/>
      <c r="K43" s="139"/>
      <c r="L43" s="139"/>
      <c r="M43" s="139"/>
      <c r="N43" s="139"/>
      <c r="O43" s="139"/>
      <c r="P43" s="139"/>
      <c r="Q43" s="139"/>
      <c r="R43" s="139"/>
      <c r="S43" s="139"/>
      <c r="T43" s="139"/>
      <c r="U43" s="139"/>
      <c r="V43" s="139"/>
      <c r="W43" s="139"/>
      <c r="X43" s="139"/>
      <c r="Y43" s="139"/>
      <c r="Z43" s="139"/>
      <c r="AA43" s="139"/>
      <c r="AB43" s="139"/>
      <c r="AC43" s="139"/>
      <c r="AD43" s="139"/>
      <c r="AE43" s="139"/>
      <c r="AF43" s="139"/>
      <c r="AG43" s="139"/>
      <c r="AH43" s="139"/>
      <c r="AI43" s="139"/>
      <c r="AJ43" s="139"/>
      <c r="AK43" s="139"/>
      <c r="AL43" s="139"/>
      <c r="AM43" s="139"/>
      <c r="AN43" s="139"/>
      <c r="AO43" s="139"/>
      <c r="AP43" s="139"/>
      <c r="AQ43" s="137"/>
    </row>
    <row r="44" spans="2:43">
      <c r="B44" s="136"/>
      <c r="C44" s="139"/>
      <c r="D44" s="139"/>
      <c r="E44" s="139"/>
      <c r="F44" s="139"/>
      <c r="G44" s="139"/>
      <c r="H44" s="139"/>
      <c r="I44" s="139"/>
      <c r="J44" s="139"/>
      <c r="K44" s="139"/>
      <c r="L44" s="139"/>
      <c r="M44" s="139"/>
      <c r="N44" s="139"/>
      <c r="O44" s="139"/>
      <c r="P44" s="139"/>
      <c r="Q44" s="139"/>
      <c r="R44" s="139"/>
      <c r="S44" s="139"/>
      <c r="T44" s="139"/>
      <c r="U44" s="139"/>
      <c r="V44" s="139"/>
      <c r="W44" s="139"/>
      <c r="X44" s="139"/>
      <c r="Y44" s="139"/>
      <c r="Z44" s="139"/>
      <c r="AA44" s="139"/>
      <c r="AB44" s="139"/>
      <c r="AC44" s="139"/>
      <c r="AD44" s="139"/>
      <c r="AE44" s="139"/>
      <c r="AF44" s="139"/>
      <c r="AG44" s="139"/>
      <c r="AH44" s="139"/>
      <c r="AI44" s="139"/>
      <c r="AJ44" s="139"/>
      <c r="AK44" s="139"/>
      <c r="AL44" s="139"/>
      <c r="AM44" s="139"/>
      <c r="AN44" s="139"/>
      <c r="AO44" s="139"/>
      <c r="AP44" s="139"/>
      <c r="AQ44" s="137"/>
    </row>
    <row r="45" spans="2:43">
      <c r="B45" s="136"/>
      <c r="C45" s="139"/>
      <c r="D45" s="139"/>
      <c r="E45" s="139"/>
      <c r="F45" s="139"/>
      <c r="G45" s="139"/>
      <c r="H45" s="139"/>
      <c r="I45" s="139"/>
      <c r="J45" s="139"/>
      <c r="K45" s="139"/>
      <c r="L45" s="139"/>
      <c r="M45" s="139"/>
      <c r="N45" s="139"/>
      <c r="O45" s="139"/>
      <c r="P45" s="139"/>
      <c r="Q45" s="139"/>
      <c r="R45" s="139"/>
      <c r="S45" s="139"/>
      <c r="T45" s="139"/>
      <c r="U45" s="139"/>
      <c r="V45" s="139"/>
      <c r="W45" s="139"/>
      <c r="X45" s="139"/>
      <c r="Y45" s="139"/>
      <c r="Z45" s="139"/>
      <c r="AA45" s="139"/>
      <c r="AB45" s="139"/>
      <c r="AC45" s="139"/>
      <c r="AD45" s="139"/>
      <c r="AE45" s="139"/>
      <c r="AF45" s="139"/>
      <c r="AG45" s="139"/>
      <c r="AH45" s="139"/>
      <c r="AI45" s="139"/>
      <c r="AJ45" s="139"/>
      <c r="AK45" s="139"/>
      <c r="AL45" s="139"/>
      <c r="AM45" s="139"/>
      <c r="AN45" s="139"/>
      <c r="AO45" s="139"/>
      <c r="AP45" s="139"/>
      <c r="AQ45" s="137"/>
    </row>
    <row r="46" spans="2:43">
      <c r="B46" s="136"/>
      <c r="C46" s="139"/>
      <c r="D46" s="139"/>
      <c r="E46" s="139"/>
      <c r="F46" s="139"/>
      <c r="G46" s="139"/>
      <c r="H46" s="139"/>
      <c r="I46" s="139"/>
      <c r="J46" s="139"/>
      <c r="K46" s="139"/>
      <c r="L46" s="139"/>
      <c r="M46" s="139"/>
      <c r="N46" s="139"/>
      <c r="O46" s="139"/>
      <c r="P46" s="139"/>
      <c r="Q46" s="139"/>
      <c r="R46" s="139"/>
      <c r="S46" s="139"/>
      <c r="T46" s="139"/>
      <c r="U46" s="139"/>
      <c r="V46" s="139"/>
      <c r="W46" s="139"/>
      <c r="X46" s="139"/>
      <c r="Y46" s="139"/>
      <c r="Z46" s="139"/>
      <c r="AA46" s="139"/>
      <c r="AB46" s="139"/>
      <c r="AC46" s="139"/>
      <c r="AD46" s="139"/>
      <c r="AE46" s="139"/>
      <c r="AF46" s="139"/>
      <c r="AG46" s="139"/>
      <c r="AH46" s="139"/>
      <c r="AI46" s="139"/>
      <c r="AJ46" s="139"/>
      <c r="AK46" s="139"/>
      <c r="AL46" s="139"/>
      <c r="AM46" s="139"/>
      <c r="AN46" s="139"/>
      <c r="AO46" s="139"/>
      <c r="AP46" s="139"/>
      <c r="AQ46" s="137"/>
    </row>
    <row r="47" spans="2:43">
      <c r="B47" s="136"/>
      <c r="C47" s="139"/>
      <c r="D47" s="139"/>
      <c r="E47" s="139"/>
      <c r="F47" s="139"/>
      <c r="G47" s="139"/>
      <c r="H47" s="139"/>
      <c r="I47" s="139"/>
      <c r="J47" s="139"/>
      <c r="K47" s="139"/>
      <c r="L47" s="139"/>
      <c r="M47" s="139"/>
      <c r="N47" s="139"/>
      <c r="O47" s="139"/>
      <c r="P47" s="139"/>
      <c r="Q47" s="139"/>
      <c r="R47" s="139"/>
      <c r="S47" s="139"/>
      <c r="T47" s="139"/>
      <c r="U47" s="139"/>
      <c r="V47" s="139"/>
      <c r="W47" s="139"/>
      <c r="X47" s="139"/>
      <c r="Y47" s="139"/>
      <c r="Z47" s="139"/>
      <c r="AA47" s="139"/>
      <c r="AB47" s="139"/>
      <c r="AC47" s="139"/>
      <c r="AD47" s="139"/>
      <c r="AE47" s="139"/>
      <c r="AF47" s="139"/>
      <c r="AG47" s="139"/>
      <c r="AH47" s="139"/>
      <c r="AI47" s="139"/>
      <c r="AJ47" s="139"/>
      <c r="AK47" s="139"/>
      <c r="AL47" s="139"/>
      <c r="AM47" s="139"/>
      <c r="AN47" s="139"/>
      <c r="AO47" s="139"/>
      <c r="AP47" s="139"/>
      <c r="AQ47" s="137"/>
    </row>
    <row r="48" spans="2:43">
      <c r="B48" s="136"/>
      <c r="C48" s="139"/>
      <c r="D48" s="139"/>
      <c r="E48" s="139"/>
      <c r="F48" s="139"/>
      <c r="G48" s="139"/>
      <c r="H48" s="139"/>
      <c r="I48" s="139"/>
      <c r="J48" s="139"/>
      <c r="K48" s="139"/>
      <c r="L48" s="139"/>
      <c r="M48" s="139"/>
      <c r="N48" s="139"/>
      <c r="O48" s="139"/>
      <c r="P48" s="139"/>
      <c r="Q48" s="139"/>
      <c r="R48" s="139"/>
      <c r="S48" s="139"/>
      <c r="T48" s="139"/>
      <c r="U48" s="139"/>
      <c r="V48" s="139"/>
      <c r="W48" s="139"/>
      <c r="X48" s="139"/>
      <c r="Y48" s="139"/>
      <c r="Z48" s="139"/>
      <c r="AA48" s="139"/>
      <c r="AB48" s="139"/>
      <c r="AC48" s="139"/>
      <c r="AD48" s="139"/>
      <c r="AE48" s="139"/>
      <c r="AF48" s="139"/>
      <c r="AG48" s="139"/>
      <c r="AH48" s="139"/>
      <c r="AI48" s="139"/>
      <c r="AJ48" s="139"/>
      <c r="AK48" s="139"/>
      <c r="AL48" s="139"/>
      <c r="AM48" s="139"/>
      <c r="AN48" s="139"/>
      <c r="AO48" s="139"/>
      <c r="AP48" s="139"/>
      <c r="AQ48" s="137"/>
    </row>
    <row r="49" spans="2:43" s="149" customFormat="1" ht="15">
      <c r="B49" s="146"/>
      <c r="C49" s="147"/>
      <c r="D49" s="162" t="s">
        <v>51</v>
      </c>
      <c r="E49" s="163"/>
      <c r="F49" s="163"/>
      <c r="G49" s="163"/>
      <c r="H49" s="163"/>
      <c r="I49" s="163"/>
      <c r="J49" s="163"/>
      <c r="K49" s="163"/>
      <c r="L49" s="163"/>
      <c r="M49" s="163"/>
      <c r="N49" s="163"/>
      <c r="O49" s="163"/>
      <c r="P49" s="163"/>
      <c r="Q49" s="163"/>
      <c r="R49" s="163"/>
      <c r="S49" s="163"/>
      <c r="T49" s="163"/>
      <c r="U49" s="163"/>
      <c r="V49" s="163"/>
      <c r="W49" s="163"/>
      <c r="X49" s="163"/>
      <c r="Y49" s="163"/>
      <c r="Z49" s="164"/>
      <c r="AA49" s="147"/>
      <c r="AB49" s="147"/>
      <c r="AC49" s="162" t="s">
        <v>52</v>
      </c>
      <c r="AD49" s="163"/>
      <c r="AE49" s="163"/>
      <c r="AF49" s="163"/>
      <c r="AG49" s="163"/>
      <c r="AH49" s="163"/>
      <c r="AI49" s="163"/>
      <c r="AJ49" s="163"/>
      <c r="AK49" s="163"/>
      <c r="AL49" s="163"/>
      <c r="AM49" s="163"/>
      <c r="AN49" s="163"/>
      <c r="AO49" s="164"/>
      <c r="AP49" s="147"/>
      <c r="AQ49" s="148"/>
    </row>
    <row r="50" spans="2:43">
      <c r="B50" s="136"/>
      <c r="C50" s="139"/>
      <c r="D50" s="165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139"/>
      <c r="X50" s="139"/>
      <c r="Y50" s="139"/>
      <c r="Z50" s="166"/>
      <c r="AA50" s="139"/>
      <c r="AB50" s="139"/>
      <c r="AC50" s="165"/>
      <c r="AD50" s="139"/>
      <c r="AE50" s="139"/>
      <c r="AF50" s="139"/>
      <c r="AG50" s="139"/>
      <c r="AH50" s="139"/>
      <c r="AI50" s="139"/>
      <c r="AJ50" s="139"/>
      <c r="AK50" s="139"/>
      <c r="AL50" s="139"/>
      <c r="AM50" s="139"/>
      <c r="AN50" s="139"/>
      <c r="AO50" s="166"/>
      <c r="AP50" s="139"/>
      <c r="AQ50" s="137"/>
    </row>
    <row r="51" spans="2:43">
      <c r="B51" s="136"/>
      <c r="C51" s="139"/>
      <c r="D51" s="165"/>
      <c r="E51" s="139"/>
      <c r="F51" s="139"/>
      <c r="G51" s="139"/>
      <c r="H51" s="139"/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66"/>
      <c r="AA51" s="139"/>
      <c r="AB51" s="139"/>
      <c r="AC51" s="165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66"/>
      <c r="AP51" s="139"/>
      <c r="AQ51" s="137"/>
    </row>
    <row r="52" spans="2:43">
      <c r="B52" s="136"/>
      <c r="C52" s="139"/>
      <c r="D52" s="165"/>
      <c r="E52" s="139"/>
      <c r="F52" s="139"/>
      <c r="G52" s="139"/>
      <c r="H52" s="139"/>
      <c r="I52" s="139"/>
      <c r="J52" s="139"/>
      <c r="K52" s="139"/>
      <c r="L52" s="139"/>
      <c r="M52" s="139"/>
      <c r="N52" s="139"/>
      <c r="O52" s="139"/>
      <c r="P52" s="139"/>
      <c r="Q52" s="139"/>
      <c r="R52" s="139"/>
      <c r="S52" s="139"/>
      <c r="T52" s="139"/>
      <c r="U52" s="139"/>
      <c r="V52" s="139"/>
      <c r="W52" s="139"/>
      <c r="X52" s="139"/>
      <c r="Y52" s="139"/>
      <c r="Z52" s="166"/>
      <c r="AA52" s="139"/>
      <c r="AB52" s="139"/>
      <c r="AC52" s="165"/>
      <c r="AD52" s="139"/>
      <c r="AE52" s="139"/>
      <c r="AF52" s="139"/>
      <c r="AG52" s="139"/>
      <c r="AH52" s="139"/>
      <c r="AI52" s="139"/>
      <c r="AJ52" s="139"/>
      <c r="AK52" s="139"/>
      <c r="AL52" s="139"/>
      <c r="AM52" s="139"/>
      <c r="AN52" s="139"/>
      <c r="AO52" s="166"/>
      <c r="AP52" s="139"/>
      <c r="AQ52" s="137"/>
    </row>
    <row r="53" spans="2:43">
      <c r="B53" s="136"/>
      <c r="C53" s="139"/>
      <c r="D53" s="165"/>
      <c r="E53" s="139"/>
      <c r="F53" s="139"/>
      <c r="G53" s="139"/>
      <c r="H53" s="139"/>
      <c r="I53" s="139"/>
      <c r="J53" s="139"/>
      <c r="K53" s="139"/>
      <c r="L53" s="139"/>
      <c r="M53" s="139"/>
      <c r="N53" s="139"/>
      <c r="O53" s="139"/>
      <c r="P53" s="139"/>
      <c r="Q53" s="139"/>
      <c r="R53" s="139"/>
      <c r="S53" s="139"/>
      <c r="T53" s="139"/>
      <c r="U53" s="139"/>
      <c r="V53" s="139"/>
      <c r="W53" s="139"/>
      <c r="X53" s="139"/>
      <c r="Y53" s="139"/>
      <c r="Z53" s="166"/>
      <c r="AA53" s="139"/>
      <c r="AB53" s="139"/>
      <c r="AC53" s="165"/>
      <c r="AD53" s="139"/>
      <c r="AE53" s="139"/>
      <c r="AF53" s="139"/>
      <c r="AG53" s="139"/>
      <c r="AH53" s="139"/>
      <c r="AI53" s="139"/>
      <c r="AJ53" s="139"/>
      <c r="AK53" s="139"/>
      <c r="AL53" s="139"/>
      <c r="AM53" s="139"/>
      <c r="AN53" s="139"/>
      <c r="AO53" s="166"/>
      <c r="AP53" s="139"/>
      <c r="AQ53" s="137"/>
    </row>
    <row r="54" spans="2:43">
      <c r="B54" s="136"/>
      <c r="C54" s="139"/>
      <c r="D54" s="165"/>
      <c r="E54" s="139"/>
      <c r="F54" s="139"/>
      <c r="G54" s="139"/>
      <c r="H54" s="139"/>
      <c r="I54" s="139"/>
      <c r="J54" s="139"/>
      <c r="K54" s="139"/>
      <c r="L54" s="139"/>
      <c r="M54" s="139"/>
      <c r="N54" s="139"/>
      <c r="O54" s="139"/>
      <c r="P54" s="139"/>
      <c r="Q54" s="139"/>
      <c r="R54" s="139"/>
      <c r="S54" s="139"/>
      <c r="T54" s="139"/>
      <c r="U54" s="139"/>
      <c r="V54" s="139"/>
      <c r="W54" s="139"/>
      <c r="X54" s="139"/>
      <c r="Y54" s="139"/>
      <c r="Z54" s="166"/>
      <c r="AA54" s="139"/>
      <c r="AB54" s="139"/>
      <c r="AC54" s="165"/>
      <c r="AD54" s="139"/>
      <c r="AE54" s="139"/>
      <c r="AF54" s="139"/>
      <c r="AG54" s="139"/>
      <c r="AH54" s="139"/>
      <c r="AI54" s="139"/>
      <c r="AJ54" s="139"/>
      <c r="AK54" s="139"/>
      <c r="AL54" s="139"/>
      <c r="AM54" s="139"/>
      <c r="AN54" s="139"/>
      <c r="AO54" s="166"/>
      <c r="AP54" s="139"/>
      <c r="AQ54" s="137"/>
    </row>
    <row r="55" spans="2:43">
      <c r="B55" s="136"/>
      <c r="C55" s="139"/>
      <c r="D55" s="165"/>
      <c r="E55" s="139"/>
      <c r="F55" s="139"/>
      <c r="G55" s="139"/>
      <c r="H55" s="139"/>
      <c r="I55" s="139"/>
      <c r="J55" s="139"/>
      <c r="K55" s="139"/>
      <c r="L55" s="139"/>
      <c r="M55" s="139"/>
      <c r="N55" s="139"/>
      <c r="O55" s="139"/>
      <c r="P55" s="139"/>
      <c r="Q55" s="139"/>
      <c r="R55" s="139"/>
      <c r="S55" s="139"/>
      <c r="T55" s="139"/>
      <c r="U55" s="139"/>
      <c r="V55" s="139"/>
      <c r="W55" s="139"/>
      <c r="X55" s="139"/>
      <c r="Y55" s="139"/>
      <c r="Z55" s="166"/>
      <c r="AA55" s="139"/>
      <c r="AB55" s="139"/>
      <c r="AC55" s="165"/>
      <c r="AD55" s="139"/>
      <c r="AE55" s="139"/>
      <c r="AF55" s="139"/>
      <c r="AG55" s="139"/>
      <c r="AH55" s="139"/>
      <c r="AI55" s="139"/>
      <c r="AJ55" s="139"/>
      <c r="AK55" s="139"/>
      <c r="AL55" s="139"/>
      <c r="AM55" s="139"/>
      <c r="AN55" s="139"/>
      <c r="AO55" s="166"/>
      <c r="AP55" s="139"/>
      <c r="AQ55" s="137"/>
    </row>
    <row r="56" spans="2:43">
      <c r="B56" s="136"/>
      <c r="C56" s="139"/>
      <c r="D56" s="165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  <c r="R56" s="139"/>
      <c r="S56" s="139"/>
      <c r="T56" s="139"/>
      <c r="U56" s="139"/>
      <c r="V56" s="139"/>
      <c r="W56" s="139"/>
      <c r="X56" s="139"/>
      <c r="Y56" s="139"/>
      <c r="Z56" s="166"/>
      <c r="AA56" s="139"/>
      <c r="AB56" s="139"/>
      <c r="AC56" s="165"/>
      <c r="AD56" s="139"/>
      <c r="AE56" s="139"/>
      <c r="AF56" s="139"/>
      <c r="AG56" s="139"/>
      <c r="AH56" s="139"/>
      <c r="AI56" s="139"/>
      <c r="AJ56" s="139"/>
      <c r="AK56" s="139"/>
      <c r="AL56" s="139"/>
      <c r="AM56" s="139"/>
      <c r="AN56" s="139"/>
      <c r="AO56" s="166"/>
      <c r="AP56" s="139"/>
      <c r="AQ56" s="137"/>
    </row>
    <row r="57" spans="2:43">
      <c r="B57" s="136"/>
      <c r="C57" s="139"/>
      <c r="D57" s="165"/>
      <c r="E57" s="139"/>
      <c r="F57" s="139"/>
      <c r="G57" s="139"/>
      <c r="H57" s="139"/>
      <c r="I57" s="139"/>
      <c r="J57" s="139"/>
      <c r="K57" s="139"/>
      <c r="L57" s="139"/>
      <c r="M57" s="139"/>
      <c r="N57" s="139"/>
      <c r="O57" s="139"/>
      <c r="P57" s="139"/>
      <c r="Q57" s="139"/>
      <c r="R57" s="139"/>
      <c r="S57" s="139"/>
      <c r="T57" s="139"/>
      <c r="U57" s="139"/>
      <c r="V57" s="139"/>
      <c r="W57" s="139"/>
      <c r="X57" s="139"/>
      <c r="Y57" s="139"/>
      <c r="Z57" s="166"/>
      <c r="AA57" s="139"/>
      <c r="AB57" s="139"/>
      <c r="AC57" s="165"/>
      <c r="AD57" s="139"/>
      <c r="AE57" s="139"/>
      <c r="AF57" s="139"/>
      <c r="AG57" s="139"/>
      <c r="AH57" s="139"/>
      <c r="AI57" s="139"/>
      <c r="AJ57" s="139"/>
      <c r="AK57" s="139"/>
      <c r="AL57" s="139"/>
      <c r="AM57" s="139"/>
      <c r="AN57" s="139"/>
      <c r="AO57" s="166"/>
      <c r="AP57" s="139"/>
      <c r="AQ57" s="137"/>
    </row>
    <row r="58" spans="2:43" s="149" customFormat="1" ht="15">
      <c r="B58" s="146"/>
      <c r="C58" s="147"/>
      <c r="D58" s="167" t="s">
        <v>53</v>
      </c>
      <c r="E58" s="168"/>
      <c r="F58" s="168"/>
      <c r="G58" s="168"/>
      <c r="H58" s="168"/>
      <c r="I58" s="168"/>
      <c r="J58" s="168"/>
      <c r="K58" s="168"/>
      <c r="L58" s="168"/>
      <c r="M58" s="168"/>
      <c r="N58" s="168"/>
      <c r="O58" s="168"/>
      <c r="P58" s="168"/>
      <c r="Q58" s="168"/>
      <c r="R58" s="169" t="s">
        <v>54</v>
      </c>
      <c r="S58" s="168"/>
      <c r="T58" s="168"/>
      <c r="U58" s="168"/>
      <c r="V58" s="168"/>
      <c r="W58" s="168"/>
      <c r="X58" s="168"/>
      <c r="Y58" s="168"/>
      <c r="Z58" s="170"/>
      <c r="AA58" s="147"/>
      <c r="AB58" s="147"/>
      <c r="AC58" s="167" t="s">
        <v>53</v>
      </c>
      <c r="AD58" s="168"/>
      <c r="AE58" s="168"/>
      <c r="AF58" s="168"/>
      <c r="AG58" s="168"/>
      <c r="AH58" s="168"/>
      <c r="AI58" s="168"/>
      <c r="AJ58" s="168"/>
      <c r="AK58" s="168"/>
      <c r="AL58" s="168"/>
      <c r="AM58" s="169" t="s">
        <v>54</v>
      </c>
      <c r="AN58" s="168"/>
      <c r="AO58" s="170"/>
      <c r="AP58" s="147"/>
      <c r="AQ58" s="148"/>
    </row>
    <row r="59" spans="2:43">
      <c r="B59" s="136"/>
      <c r="C59" s="139"/>
      <c r="D59" s="139"/>
      <c r="E59" s="139"/>
      <c r="F59" s="139"/>
      <c r="G59" s="139"/>
      <c r="H59" s="139"/>
      <c r="I59" s="139"/>
      <c r="J59" s="139"/>
      <c r="K59" s="139"/>
      <c r="L59" s="139"/>
      <c r="M59" s="139"/>
      <c r="N59" s="139"/>
      <c r="O59" s="139"/>
      <c r="P59" s="139"/>
      <c r="Q59" s="139"/>
      <c r="R59" s="139"/>
      <c r="S59" s="139"/>
      <c r="T59" s="139"/>
      <c r="U59" s="139"/>
      <c r="V59" s="13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  <c r="AK59" s="139"/>
      <c r="AL59" s="139"/>
      <c r="AM59" s="139"/>
      <c r="AN59" s="139"/>
      <c r="AO59" s="139"/>
      <c r="AP59" s="139"/>
      <c r="AQ59" s="137"/>
    </row>
    <row r="60" spans="2:43" s="149" customFormat="1" ht="15">
      <c r="B60" s="146"/>
      <c r="C60" s="147"/>
      <c r="D60" s="162" t="s">
        <v>55</v>
      </c>
      <c r="E60" s="163"/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63"/>
      <c r="Y60" s="163"/>
      <c r="Z60" s="164"/>
      <c r="AA60" s="147"/>
      <c r="AB60" s="147"/>
      <c r="AC60" s="162" t="s">
        <v>56</v>
      </c>
      <c r="AD60" s="163"/>
      <c r="AE60" s="163"/>
      <c r="AF60" s="163"/>
      <c r="AG60" s="163"/>
      <c r="AH60" s="163"/>
      <c r="AI60" s="163"/>
      <c r="AJ60" s="163"/>
      <c r="AK60" s="163"/>
      <c r="AL60" s="163"/>
      <c r="AM60" s="163"/>
      <c r="AN60" s="163"/>
      <c r="AO60" s="164"/>
      <c r="AP60" s="147"/>
      <c r="AQ60" s="148"/>
    </row>
    <row r="61" spans="2:43">
      <c r="B61" s="136"/>
      <c r="C61" s="139"/>
      <c r="D61" s="165"/>
      <c r="E61" s="139"/>
      <c r="F61" s="139"/>
      <c r="G61" s="139"/>
      <c r="H61" s="139"/>
      <c r="I61" s="139"/>
      <c r="J61" s="139"/>
      <c r="K61" s="139"/>
      <c r="L61" s="139"/>
      <c r="M61" s="139"/>
      <c r="N61" s="139"/>
      <c r="O61" s="139"/>
      <c r="P61" s="139"/>
      <c r="Q61" s="139"/>
      <c r="R61" s="139"/>
      <c r="S61" s="139"/>
      <c r="T61" s="139"/>
      <c r="U61" s="139"/>
      <c r="V61" s="139"/>
      <c r="W61" s="139"/>
      <c r="X61" s="139"/>
      <c r="Y61" s="139"/>
      <c r="Z61" s="166"/>
      <c r="AA61" s="139"/>
      <c r="AB61" s="139"/>
      <c r="AC61" s="165"/>
      <c r="AD61" s="139"/>
      <c r="AE61" s="139"/>
      <c r="AF61" s="139"/>
      <c r="AG61" s="139"/>
      <c r="AH61" s="139"/>
      <c r="AI61" s="139"/>
      <c r="AJ61" s="139"/>
      <c r="AK61" s="139"/>
      <c r="AL61" s="139"/>
      <c r="AM61" s="139"/>
      <c r="AN61" s="139"/>
      <c r="AO61" s="166"/>
      <c r="AP61" s="139"/>
      <c r="AQ61" s="137"/>
    </row>
    <row r="62" spans="2:43">
      <c r="B62" s="136"/>
      <c r="C62" s="139"/>
      <c r="D62" s="165"/>
      <c r="E62" s="139"/>
      <c r="F62" s="139"/>
      <c r="G62" s="139"/>
      <c r="H62" s="139"/>
      <c r="I62" s="139"/>
      <c r="J62" s="139"/>
      <c r="K62" s="139"/>
      <c r="L62" s="139"/>
      <c r="M62" s="139"/>
      <c r="N62" s="139"/>
      <c r="O62" s="139"/>
      <c r="P62" s="139"/>
      <c r="Q62" s="139"/>
      <c r="R62" s="139"/>
      <c r="S62" s="139"/>
      <c r="T62" s="139"/>
      <c r="U62" s="139"/>
      <c r="V62" s="139"/>
      <c r="W62" s="139"/>
      <c r="X62" s="139"/>
      <c r="Y62" s="139"/>
      <c r="Z62" s="166"/>
      <c r="AA62" s="139"/>
      <c r="AB62" s="139"/>
      <c r="AC62" s="165"/>
      <c r="AD62" s="139"/>
      <c r="AE62" s="139"/>
      <c r="AF62" s="139"/>
      <c r="AG62" s="139"/>
      <c r="AH62" s="139"/>
      <c r="AI62" s="139"/>
      <c r="AJ62" s="139"/>
      <c r="AK62" s="139"/>
      <c r="AL62" s="139"/>
      <c r="AM62" s="139"/>
      <c r="AN62" s="139"/>
      <c r="AO62" s="166"/>
      <c r="AP62" s="139"/>
      <c r="AQ62" s="137"/>
    </row>
    <row r="63" spans="2:43">
      <c r="B63" s="136"/>
      <c r="C63" s="139"/>
      <c r="D63" s="165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  <c r="R63" s="139"/>
      <c r="S63" s="139"/>
      <c r="T63" s="139"/>
      <c r="U63" s="139"/>
      <c r="V63" s="139"/>
      <c r="W63" s="139"/>
      <c r="X63" s="139"/>
      <c r="Y63" s="139"/>
      <c r="Z63" s="166"/>
      <c r="AA63" s="139"/>
      <c r="AB63" s="139"/>
      <c r="AC63" s="165"/>
      <c r="AD63" s="139"/>
      <c r="AE63" s="139"/>
      <c r="AF63" s="139"/>
      <c r="AG63" s="139"/>
      <c r="AH63" s="139"/>
      <c r="AI63" s="139"/>
      <c r="AJ63" s="139"/>
      <c r="AK63" s="139"/>
      <c r="AL63" s="139"/>
      <c r="AM63" s="139"/>
      <c r="AN63" s="139"/>
      <c r="AO63" s="166"/>
      <c r="AP63" s="139"/>
      <c r="AQ63" s="137"/>
    </row>
    <row r="64" spans="2:43">
      <c r="B64" s="136"/>
      <c r="C64" s="139"/>
      <c r="D64" s="165"/>
      <c r="E64" s="139"/>
      <c r="F64" s="139"/>
      <c r="G64" s="139"/>
      <c r="H64" s="139"/>
      <c r="I64" s="139"/>
      <c r="J64" s="139"/>
      <c r="K64" s="139"/>
      <c r="L64" s="139"/>
      <c r="M64" s="139"/>
      <c r="N64" s="139"/>
      <c r="O64" s="139"/>
      <c r="P64" s="139"/>
      <c r="Q64" s="139"/>
      <c r="R64" s="139"/>
      <c r="S64" s="139"/>
      <c r="T64" s="139"/>
      <c r="U64" s="139"/>
      <c r="V64" s="139"/>
      <c r="W64" s="139"/>
      <c r="X64" s="139"/>
      <c r="Y64" s="139"/>
      <c r="Z64" s="166"/>
      <c r="AA64" s="139"/>
      <c r="AB64" s="139"/>
      <c r="AC64" s="165"/>
      <c r="AD64" s="139"/>
      <c r="AE64" s="139"/>
      <c r="AF64" s="139"/>
      <c r="AG64" s="139"/>
      <c r="AH64" s="139"/>
      <c r="AI64" s="139"/>
      <c r="AJ64" s="139"/>
      <c r="AK64" s="139"/>
      <c r="AL64" s="139"/>
      <c r="AM64" s="139"/>
      <c r="AN64" s="139"/>
      <c r="AO64" s="166"/>
      <c r="AP64" s="139"/>
      <c r="AQ64" s="137"/>
    </row>
    <row r="65" spans="2:43">
      <c r="B65" s="136"/>
      <c r="C65" s="139"/>
      <c r="D65" s="165"/>
      <c r="E65" s="139"/>
      <c r="F65" s="139"/>
      <c r="G65" s="139"/>
      <c r="H65" s="139"/>
      <c r="I65" s="139"/>
      <c r="J65" s="139"/>
      <c r="K65" s="139"/>
      <c r="L65" s="139"/>
      <c r="M65" s="139"/>
      <c r="N65" s="139"/>
      <c r="O65" s="139"/>
      <c r="P65" s="139"/>
      <c r="Q65" s="139"/>
      <c r="R65" s="139"/>
      <c r="S65" s="139"/>
      <c r="T65" s="139"/>
      <c r="U65" s="139"/>
      <c r="V65" s="139"/>
      <c r="W65" s="139"/>
      <c r="X65" s="139"/>
      <c r="Y65" s="139"/>
      <c r="Z65" s="166"/>
      <c r="AA65" s="139"/>
      <c r="AB65" s="139"/>
      <c r="AC65" s="165"/>
      <c r="AD65" s="139"/>
      <c r="AE65" s="139"/>
      <c r="AF65" s="139"/>
      <c r="AG65" s="139"/>
      <c r="AH65" s="139"/>
      <c r="AI65" s="139"/>
      <c r="AJ65" s="139"/>
      <c r="AK65" s="139"/>
      <c r="AL65" s="139"/>
      <c r="AM65" s="139"/>
      <c r="AN65" s="139"/>
      <c r="AO65" s="166"/>
      <c r="AP65" s="139"/>
      <c r="AQ65" s="137"/>
    </row>
    <row r="66" spans="2:43">
      <c r="B66" s="136"/>
      <c r="C66" s="139"/>
      <c r="D66" s="165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  <c r="R66" s="139"/>
      <c r="S66" s="139"/>
      <c r="T66" s="139"/>
      <c r="U66" s="139"/>
      <c r="V66" s="139"/>
      <c r="W66" s="139"/>
      <c r="X66" s="139"/>
      <c r="Y66" s="139"/>
      <c r="Z66" s="166"/>
      <c r="AA66" s="139"/>
      <c r="AB66" s="139"/>
      <c r="AC66" s="165"/>
      <c r="AD66" s="139"/>
      <c r="AE66" s="139"/>
      <c r="AF66" s="139"/>
      <c r="AG66" s="139"/>
      <c r="AH66" s="139"/>
      <c r="AI66" s="139"/>
      <c r="AJ66" s="139"/>
      <c r="AK66" s="139"/>
      <c r="AL66" s="139"/>
      <c r="AM66" s="139"/>
      <c r="AN66" s="139"/>
      <c r="AO66" s="166"/>
      <c r="AP66" s="139"/>
      <c r="AQ66" s="137"/>
    </row>
    <row r="67" spans="2:43">
      <c r="B67" s="136"/>
      <c r="C67" s="139"/>
      <c r="D67" s="165"/>
      <c r="E67" s="139"/>
      <c r="F67" s="139"/>
      <c r="G67" s="139"/>
      <c r="H67" s="139"/>
      <c r="I67" s="139"/>
      <c r="J67" s="139"/>
      <c r="K67" s="139"/>
      <c r="L67" s="139"/>
      <c r="M67" s="139"/>
      <c r="N67" s="139"/>
      <c r="O67" s="139"/>
      <c r="P67" s="139"/>
      <c r="Q67" s="139"/>
      <c r="R67" s="139"/>
      <c r="S67" s="139"/>
      <c r="T67" s="139"/>
      <c r="U67" s="139"/>
      <c r="V67" s="139"/>
      <c r="W67" s="139"/>
      <c r="X67" s="139"/>
      <c r="Y67" s="139"/>
      <c r="Z67" s="166"/>
      <c r="AA67" s="139"/>
      <c r="AB67" s="139"/>
      <c r="AC67" s="165"/>
      <c r="AD67" s="139"/>
      <c r="AE67" s="139"/>
      <c r="AF67" s="139"/>
      <c r="AG67" s="139"/>
      <c r="AH67" s="139"/>
      <c r="AI67" s="139"/>
      <c r="AJ67" s="139"/>
      <c r="AK67" s="139"/>
      <c r="AL67" s="139"/>
      <c r="AM67" s="139"/>
      <c r="AN67" s="139"/>
      <c r="AO67" s="166"/>
      <c r="AP67" s="139"/>
      <c r="AQ67" s="137"/>
    </row>
    <row r="68" spans="2:43">
      <c r="B68" s="136"/>
      <c r="C68" s="139"/>
      <c r="D68" s="165"/>
      <c r="E68" s="139"/>
      <c r="F68" s="139"/>
      <c r="G68" s="139"/>
      <c r="H68" s="139"/>
      <c r="I68" s="139"/>
      <c r="J68" s="139"/>
      <c r="K68" s="139"/>
      <c r="L68" s="139"/>
      <c r="M68" s="139"/>
      <c r="N68" s="139"/>
      <c r="O68" s="139"/>
      <c r="P68" s="139"/>
      <c r="Q68" s="139"/>
      <c r="R68" s="139"/>
      <c r="S68" s="139"/>
      <c r="T68" s="139"/>
      <c r="U68" s="139"/>
      <c r="V68" s="139"/>
      <c r="W68" s="139"/>
      <c r="X68" s="139"/>
      <c r="Y68" s="139"/>
      <c r="Z68" s="166"/>
      <c r="AA68" s="139"/>
      <c r="AB68" s="139"/>
      <c r="AC68" s="165"/>
      <c r="AD68" s="139"/>
      <c r="AE68" s="139"/>
      <c r="AF68" s="139"/>
      <c r="AG68" s="139"/>
      <c r="AH68" s="139"/>
      <c r="AI68" s="139"/>
      <c r="AJ68" s="139"/>
      <c r="AK68" s="139"/>
      <c r="AL68" s="139"/>
      <c r="AM68" s="139"/>
      <c r="AN68" s="139"/>
      <c r="AO68" s="166"/>
      <c r="AP68" s="139"/>
      <c r="AQ68" s="137"/>
    </row>
    <row r="69" spans="2:43" s="149" customFormat="1" ht="15">
      <c r="B69" s="146"/>
      <c r="C69" s="147"/>
      <c r="D69" s="167" t="s">
        <v>53</v>
      </c>
      <c r="E69" s="168"/>
      <c r="F69" s="168"/>
      <c r="G69" s="168"/>
      <c r="H69" s="168"/>
      <c r="I69" s="168"/>
      <c r="J69" s="168"/>
      <c r="K69" s="168"/>
      <c r="L69" s="168"/>
      <c r="M69" s="168"/>
      <c r="N69" s="168"/>
      <c r="O69" s="168"/>
      <c r="P69" s="168"/>
      <c r="Q69" s="168"/>
      <c r="R69" s="169" t="s">
        <v>54</v>
      </c>
      <c r="S69" s="168"/>
      <c r="T69" s="168"/>
      <c r="U69" s="168"/>
      <c r="V69" s="168"/>
      <c r="W69" s="168"/>
      <c r="X69" s="168"/>
      <c r="Y69" s="168"/>
      <c r="Z69" s="170"/>
      <c r="AA69" s="147"/>
      <c r="AB69" s="147"/>
      <c r="AC69" s="167" t="s">
        <v>53</v>
      </c>
      <c r="AD69" s="168"/>
      <c r="AE69" s="168"/>
      <c r="AF69" s="168"/>
      <c r="AG69" s="168"/>
      <c r="AH69" s="168"/>
      <c r="AI69" s="168"/>
      <c r="AJ69" s="168"/>
      <c r="AK69" s="168"/>
      <c r="AL69" s="168"/>
      <c r="AM69" s="169" t="s">
        <v>54</v>
      </c>
      <c r="AN69" s="168"/>
      <c r="AO69" s="170"/>
      <c r="AP69" s="147"/>
      <c r="AQ69" s="148"/>
    </row>
    <row r="70" spans="2:43" s="149" customFormat="1" ht="6.95" customHeight="1">
      <c r="B70" s="146"/>
      <c r="C70" s="147"/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7"/>
      <c r="P70" s="147"/>
      <c r="Q70" s="147"/>
      <c r="R70" s="147"/>
      <c r="S70" s="147"/>
      <c r="T70" s="147"/>
      <c r="U70" s="147"/>
      <c r="V70" s="147"/>
      <c r="W70" s="147"/>
      <c r="X70" s="147"/>
      <c r="Y70" s="147"/>
      <c r="Z70" s="147"/>
      <c r="AA70" s="147"/>
      <c r="AB70" s="147"/>
      <c r="AC70" s="147"/>
      <c r="AD70" s="147"/>
      <c r="AE70" s="147"/>
      <c r="AF70" s="147"/>
      <c r="AG70" s="147"/>
      <c r="AH70" s="147"/>
      <c r="AI70" s="147"/>
      <c r="AJ70" s="147"/>
      <c r="AK70" s="147"/>
      <c r="AL70" s="147"/>
      <c r="AM70" s="147"/>
      <c r="AN70" s="147"/>
      <c r="AO70" s="147"/>
      <c r="AP70" s="147"/>
      <c r="AQ70" s="148"/>
    </row>
    <row r="71" spans="2:43" s="149" customFormat="1" ht="6.95" customHeight="1">
      <c r="B71" s="171"/>
      <c r="C71" s="172"/>
      <c r="D71" s="172"/>
      <c r="E71" s="172"/>
      <c r="F71" s="172"/>
      <c r="G71" s="172"/>
      <c r="H71" s="172"/>
      <c r="I71" s="172"/>
      <c r="J71" s="172"/>
      <c r="K71" s="172"/>
      <c r="L71" s="172"/>
      <c r="M71" s="172"/>
      <c r="N71" s="172"/>
      <c r="O71" s="172"/>
      <c r="P71" s="172"/>
      <c r="Q71" s="172"/>
      <c r="R71" s="172"/>
      <c r="S71" s="172"/>
      <c r="T71" s="172"/>
      <c r="U71" s="172"/>
      <c r="V71" s="172"/>
      <c r="W71" s="172"/>
      <c r="X71" s="172"/>
      <c r="Y71" s="172"/>
      <c r="Z71" s="172"/>
      <c r="AA71" s="172"/>
      <c r="AB71" s="172"/>
      <c r="AC71" s="172"/>
      <c r="AD71" s="172"/>
      <c r="AE71" s="172"/>
      <c r="AF71" s="172"/>
      <c r="AG71" s="172"/>
      <c r="AH71" s="172"/>
      <c r="AI71" s="172"/>
      <c r="AJ71" s="172"/>
      <c r="AK71" s="172"/>
      <c r="AL71" s="172"/>
      <c r="AM71" s="172"/>
      <c r="AN71" s="172"/>
      <c r="AO71" s="172"/>
      <c r="AP71" s="172"/>
      <c r="AQ71" s="173"/>
    </row>
    <row r="75" spans="2:43" s="149" customFormat="1" ht="6.95" customHeight="1">
      <c r="B75" s="174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/>
      <c r="U75" s="175"/>
      <c r="V75" s="175"/>
      <c r="W75" s="175"/>
      <c r="X75" s="175"/>
      <c r="Y75" s="175"/>
      <c r="Z75" s="175"/>
      <c r="AA75" s="175"/>
      <c r="AB75" s="175"/>
      <c r="AC75" s="175"/>
      <c r="AD75" s="175"/>
      <c r="AE75" s="175"/>
      <c r="AF75" s="175"/>
      <c r="AG75" s="175"/>
      <c r="AH75" s="175"/>
      <c r="AI75" s="175"/>
      <c r="AJ75" s="175"/>
      <c r="AK75" s="175"/>
      <c r="AL75" s="175"/>
      <c r="AM75" s="175"/>
      <c r="AN75" s="175"/>
      <c r="AO75" s="175"/>
      <c r="AP75" s="175"/>
      <c r="AQ75" s="176"/>
    </row>
    <row r="76" spans="2:43" s="149" customFormat="1" ht="36.950000000000003" customHeight="1">
      <c r="B76" s="146"/>
      <c r="C76" s="244" t="s">
        <v>57</v>
      </c>
      <c r="D76" s="224"/>
      <c r="E76" s="224"/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24"/>
      <c r="Z76" s="224"/>
      <c r="AA76" s="224"/>
      <c r="AB76" s="224"/>
      <c r="AC76" s="224"/>
      <c r="AD76" s="224"/>
      <c r="AE76" s="224"/>
      <c r="AF76" s="224"/>
      <c r="AG76" s="224"/>
      <c r="AH76" s="224"/>
      <c r="AI76" s="224"/>
      <c r="AJ76" s="224"/>
      <c r="AK76" s="224"/>
      <c r="AL76" s="224"/>
      <c r="AM76" s="224"/>
      <c r="AN76" s="224"/>
      <c r="AO76" s="224"/>
      <c r="AP76" s="224"/>
      <c r="AQ76" s="148"/>
    </row>
    <row r="77" spans="2:43" s="180" customFormat="1" ht="14.45" customHeight="1">
      <c r="B77" s="177"/>
      <c r="C77" s="142" t="s">
        <v>13</v>
      </c>
      <c r="D77" s="178"/>
      <c r="E77" s="178"/>
      <c r="F77" s="178"/>
      <c r="G77" s="178"/>
      <c r="H77" s="178"/>
      <c r="I77" s="178"/>
      <c r="J77" s="178"/>
      <c r="K77" s="178"/>
      <c r="L77" s="178" t="str">
        <f>K5</f>
        <v>252</v>
      </c>
      <c r="M77" s="178"/>
      <c r="N77" s="178"/>
      <c r="O77" s="178"/>
      <c r="P77" s="178"/>
      <c r="Q77" s="178"/>
      <c r="R77" s="178"/>
      <c r="S77" s="178"/>
      <c r="T77" s="178"/>
      <c r="U77" s="178"/>
      <c r="V77" s="178"/>
      <c r="W77" s="178"/>
      <c r="X77" s="178"/>
      <c r="Y77" s="178"/>
      <c r="Z77" s="178"/>
      <c r="AA77" s="178"/>
      <c r="AB77" s="178"/>
      <c r="AC77" s="178"/>
      <c r="AD77" s="178"/>
      <c r="AE77" s="178"/>
      <c r="AF77" s="178"/>
      <c r="AG77" s="178"/>
      <c r="AH77" s="178"/>
      <c r="AI77" s="178"/>
      <c r="AJ77" s="178"/>
      <c r="AK77" s="178"/>
      <c r="AL77" s="178"/>
      <c r="AM77" s="178"/>
      <c r="AN77" s="178"/>
      <c r="AO77" s="178"/>
      <c r="AP77" s="178"/>
      <c r="AQ77" s="179"/>
    </row>
    <row r="78" spans="2:43" s="185" customFormat="1" ht="36.950000000000003" customHeight="1">
      <c r="B78" s="181"/>
      <c r="C78" s="182" t="s">
        <v>15</v>
      </c>
      <c r="D78" s="183"/>
      <c r="E78" s="183"/>
      <c r="F78" s="183"/>
      <c r="G78" s="183"/>
      <c r="H78" s="183"/>
      <c r="I78" s="183"/>
      <c r="J78" s="183"/>
      <c r="K78" s="183"/>
      <c r="L78" s="245" t="str">
        <f>K6</f>
        <v>Stavební úpravy objektu IET v areáu VŠB - TU Ostrava-Poruba</v>
      </c>
      <c r="M78" s="246"/>
      <c r="N78" s="246"/>
      <c r="O78" s="246"/>
      <c r="P78" s="246"/>
      <c r="Q78" s="246"/>
      <c r="R78" s="246"/>
      <c r="S78" s="246"/>
      <c r="T78" s="246"/>
      <c r="U78" s="246"/>
      <c r="V78" s="246"/>
      <c r="W78" s="246"/>
      <c r="X78" s="246"/>
      <c r="Y78" s="246"/>
      <c r="Z78" s="246"/>
      <c r="AA78" s="246"/>
      <c r="AB78" s="246"/>
      <c r="AC78" s="246"/>
      <c r="AD78" s="246"/>
      <c r="AE78" s="246"/>
      <c r="AF78" s="246"/>
      <c r="AG78" s="246"/>
      <c r="AH78" s="246"/>
      <c r="AI78" s="246"/>
      <c r="AJ78" s="246"/>
      <c r="AK78" s="246"/>
      <c r="AL78" s="246"/>
      <c r="AM78" s="246"/>
      <c r="AN78" s="246"/>
      <c r="AO78" s="246"/>
      <c r="AP78" s="183"/>
      <c r="AQ78" s="184"/>
    </row>
    <row r="79" spans="2:43" s="149" customFormat="1" ht="6.95" customHeight="1">
      <c r="B79" s="146"/>
      <c r="C79" s="147"/>
      <c r="D79" s="147"/>
      <c r="E79" s="147"/>
      <c r="F79" s="147"/>
      <c r="G79" s="147"/>
      <c r="H79" s="147"/>
      <c r="I79" s="147"/>
      <c r="J79" s="147"/>
      <c r="K79" s="147"/>
      <c r="L79" s="147"/>
      <c r="M79" s="147"/>
      <c r="N79" s="147"/>
      <c r="O79" s="147"/>
      <c r="P79" s="147"/>
      <c r="Q79" s="147"/>
      <c r="R79" s="147"/>
      <c r="S79" s="147"/>
      <c r="T79" s="147"/>
      <c r="U79" s="147"/>
      <c r="V79" s="147"/>
      <c r="W79" s="147"/>
      <c r="X79" s="147"/>
      <c r="Y79" s="147"/>
      <c r="Z79" s="147"/>
      <c r="AA79" s="147"/>
      <c r="AB79" s="147"/>
      <c r="AC79" s="147"/>
      <c r="AD79" s="147"/>
      <c r="AE79" s="147"/>
      <c r="AF79" s="147"/>
      <c r="AG79" s="147"/>
      <c r="AH79" s="147"/>
      <c r="AI79" s="147"/>
      <c r="AJ79" s="147"/>
      <c r="AK79" s="147"/>
      <c r="AL79" s="147"/>
      <c r="AM79" s="147"/>
      <c r="AN79" s="147"/>
      <c r="AO79" s="147"/>
      <c r="AP79" s="147"/>
      <c r="AQ79" s="148"/>
    </row>
    <row r="80" spans="2:43" s="149" customFormat="1" ht="15">
      <c r="B80" s="146"/>
      <c r="C80" s="142" t="s">
        <v>21</v>
      </c>
      <c r="D80" s="147"/>
      <c r="E80" s="147"/>
      <c r="F80" s="147"/>
      <c r="G80" s="147"/>
      <c r="H80" s="147"/>
      <c r="I80" s="147"/>
      <c r="J80" s="147"/>
      <c r="K80" s="147"/>
      <c r="L80" s="186" t="str">
        <f>IF(K8="","",K8)</f>
        <v>Ostrava-Poruba</v>
      </c>
      <c r="M80" s="147"/>
      <c r="N80" s="147"/>
      <c r="O80" s="147"/>
      <c r="P80" s="147"/>
      <c r="Q80" s="147"/>
      <c r="R80" s="147"/>
      <c r="S80" s="147"/>
      <c r="T80" s="147"/>
      <c r="U80" s="147"/>
      <c r="V80" s="147"/>
      <c r="W80" s="147"/>
      <c r="X80" s="147"/>
      <c r="Y80" s="147"/>
      <c r="Z80" s="147"/>
      <c r="AA80" s="147"/>
      <c r="AB80" s="147"/>
      <c r="AC80" s="147"/>
      <c r="AD80" s="147"/>
      <c r="AE80" s="147"/>
      <c r="AF80" s="147"/>
      <c r="AG80" s="147"/>
      <c r="AH80" s="147"/>
      <c r="AI80" s="142" t="s">
        <v>23</v>
      </c>
      <c r="AJ80" s="147"/>
      <c r="AK80" s="147"/>
      <c r="AL80" s="147"/>
      <c r="AM80" s="187" t="str">
        <f>IF(AN8= "","",AN8)</f>
        <v>13.4.2017</v>
      </c>
      <c r="AN80" s="147"/>
      <c r="AO80" s="147"/>
      <c r="AP80" s="147"/>
      <c r="AQ80" s="148"/>
    </row>
    <row r="81" spans="1:76" s="149" customFormat="1" ht="6.95" customHeight="1">
      <c r="B81" s="146"/>
      <c r="C81" s="147"/>
      <c r="D81" s="147"/>
      <c r="E81" s="147"/>
      <c r="F81" s="147"/>
      <c r="G81" s="147"/>
      <c r="H81" s="147"/>
      <c r="I81" s="147"/>
      <c r="J81" s="147"/>
      <c r="K81" s="147"/>
      <c r="L81" s="147"/>
      <c r="M81" s="147"/>
      <c r="N81" s="147"/>
      <c r="O81" s="147"/>
      <c r="P81" s="147"/>
      <c r="Q81" s="147"/>
      <c r="R81" s="147"/>
      <c r="S81" s="147"/>
      <c r="T81" s="147"/>
      <c r="U81" s="147"/>
      <c r="V81" s="147"/>
      <c r="W81" s="147"/>
      <c r="X81" s="147"/>
      <c r="Y81" s="147"/>
      <c r="Z81" s="147"/>
      <c r="AA81" s="147"/>
      <c r="AB81" s="147"/>
      <c r="AC81" s="147"/>
      <c r="AD81" s="147"/>
      <c r="AE81" s="147"/>
      <c r="AF81" s="147"/>
      <c r="AG81" s="147"/>
      <c r="AH81" s="147"/>
      <c r="AI81" s="147"/>
      <c r="AJ81" s="147"/>
      <c r="AK81" s="147"/>
      <c r="AL81" s="147"/>
      <c r="AM81" s="147"/>
      <c r="AN81" s="147"/>
      <c r="AO81" s="147"/>
      <c r="AP81" s="147"/>
      <c r="AQ81" s="148"/>
    </row>
    <row r="82" spans="1:76" s="149" customFormat="1" ht="15">
      <c r="B82" s="146"/>
      <c r="C82" s="142" t="s">
        <v>27</v>
      </c>
      <c r="D82" s="147"/>
      <c r="E82" s="147"/>
      <c r="F82" s="147"/>
      <c r="G82" s="147"/>
      <c r="H82" s="147"/>
      <c r="I82" s="147"/>
      <c r="J82" s="147"/>
      <c r="K82" s="147"/>
      <c r="L82" s="178" t="str">
        <f>IF(E11= "","",E11)</f>
        <v xml:space="preserve"> </v>
      </c>
      <c r="M82" s="147"/>
      <c r="N82" s="147"/>
      <c r="O82" s="147"/>
      <c r="P82" s="147"/>
      <c r="Q82" s="147"/>
      <c r="R82" s="147"/>
      <c r="S82" s="147"/>
      <c r="T82" s="147"/>
      <c r="U82" s="147"/>
      <c r="V82" s="147"/>
      <c r="W82" s="147"/>
      <c r="X82" s="147"/>
      <c r="Y82" s="147"/>
      <c r="Z82" s="147"/>
      <c r="AA82" s="147"/>
      <c r="AB82" s="147"/>
      <c r="AC82" s="147"/>
      <c r="AD82" s="147"/>
      <c r="AE82" s="147"/>
      <c r="AF82" s="147"/>
      <c r="AG82" s="147"/>
      <c r="AH82" s="147"/>
      <c r="AI82" s="142" t="s">
        <v>32</v>
      </c>
      <c r="AJ82" s="147"/>
      <c r="AK82" s="147"/>
      <c r="AL82" s="147"/>
      <c r="AM82" s="235" t="str">
        <f>IF(E17="","",E17)</f>
        <v>Ing. Petr Kudlík</v>
      </c>
      <c r="AN82" s="224"/>
      <c r="AO82" s="224"/>
      <c r="AP82" s="224"/>
      <c r="AQ82" s="148"/>
      <c r="AS82" s="232" t="s">
        <v>58</v>
      </c>
      <c r="AT82" s="233"/>
      <c r="AU82" s="163"/>
      <c r="AV82" s="163"/>
      <c r="AW82" s="163"/>
      <c r="AX82" s="163"/>
      <c r="AY82" s="163"/>
      <c r="AZ82" s="163"/>
      <c r="BA82" s="163"/>
      <c r="BB82" s="163"/>
      <c r="BC82" s="163"/>
      <c r="BD82" s="164"/>
    </row>
    <row r="83" spans="1:76" s="149" customFormat="1" ht="15">
      <c r="B83" s="146"/>
      <c r="C83" s="142" t="s">
        <v>31</v>
      </c>
      <c r="D83" s="147"/>
      <c r="E83" s="147"/>
      <c r="F83" s="147"/>
      <c r="G83" s="147"/>
      <c r="H83" s="147"/>
      <c r="I83" s="147"/>
      <c r="J83" s="147"/>
      <c r="K83" s="147"/>
      <c r="L83" s="178" t="str">
        <f>IF(E14="","",E14)</f>
        <v xml:space="preserve"> </v>
      </c>
      <c r="M83" s="147"/>
      <c r="N83" s="147"/>
      <c r="O83" s="147"/>
      <c r="P83" s="147"/>
      <c r="Q83" s="147"/>
      <c r="R83" s="147"/>
      <c r="S83" s="147"/>
      <c r="T83" s="147"/>
      <c r="U83" s="147"/>
      <c r="V83" s="147"/>
      <c r="W83" s="147"/>
      <c r="X83" s="147"/>
      <c r="Y83" s="147"/>
      <c r="Z83" s="147"/>
      <c r="AA83" s="147"/>
      <c r="AB83" s="147"/>
      <c r="AC83" s="147"/>
      <c r="AD83" s="147"/>
      <c r="AE83" s="147"/>
      <c r="AF83" s="147"/>
      <c r="AG83" s="147"/>
      <c r="AH83" s="147"/>
      <c r="AI83" s="142" t="s">
        <v>35</v>
      </c>
      <c r="AJ83" s="147"/>
      <c r="AK83" s="147"/>
      <c r="AL83" s="147"/>
      <c r="AM83" s="235" t="str">
        <f>IF(E20="","",E20)</f>
        <v>Lenka Jugová</v>
      </c>
      <c r="AN83" s="224"/>
      <c r="AO83" s="224"/>
      <c r="AP83" s="224"/>
      <c r="AQ83" s="148"/>
      <c r="AS83" s="234"/>
      <c r="AT83" s="224"/>
      <c r="AU83" s="147"/>
      <c r="AV83" s="147"/>
      <c r="AW83" s="147"/>
      <c r="AX83" s="147"/>
      <c r="AY83" s="147"/>
      <c r="AZ83" s="147"/>
      <c r="BA83" s="147"/>
      <c r="BB83" s="147"/>
      <c r="BC83" s="147"/>
      <c r="BD83" s="188"/>
    </row>
    <row r="84" spans="1:76" s="149" customFormat="1" ht="10.9" customHeight="1">
      <c r="B84" s="146"/>
      <c r="C84" s="147"/>
      <c r="D84" s="147"/>
      <c r="E84" s="147"/>
      <c r="F84" s="147"/>
      <c r="G84" s="147"/>
      <c r="H84" s="147"/>
      <c r="I84" s="147"/>
      <c r="J84" s="147"/>
      <c r="K84" s="147"/>
      <c r="L84" s="147"/>
      <c r="M84" s="147"/>
      <c r="N84" s="147"/>
      <c r="O84" s="147"/>
      <c r="P84" s="147"/>
      <c r="Q84" s="147"/>
      <c r="R84" s="147"/>
      <c r="S84" s="147"/>
      <c r="T84" s="147"/>
      <c r="U84" s="147"/>
      <c r="V84" s="147"/>
      <c r="W84" s="147"/>
      <c r="X84" s="147"/>
      <c r="Y84" s="147"/>
      <c r="Z84" s="147"/>
      <c r="AA84" s="147"/>
      <c r="AB84" s="147"/>
      <c r="AC84" s="147"/>
      <c r="AD84" s="147"/>
      <c r="AE84" s="147"/>
      <c r="AF84" s="147"/>
      <c r="AG84" s="147"/>
      <c r="AH84" s="147"/>
      <c r="AI84" s="147"/>
      <c r="AJ84" s="147"/>
      <c r="AK84" s="147"/>
      <c r="AL84" s="147"/>
      <c r="AM84" s="147"/>
      <c r="AN84" s="147"/>
      <c r="AO84" s="147"/>
      <c r="AP84" s="147"/>
      <c r="AQ84" s="148"/>
      <c r="AS84" s="234"/>
      <c r="AT84" s="224"/>
      <c r="AU84" s="147"/>
      <c r="AV84" s="147"/>
      <c r="AW84" s="147"/>
      <c r="AX84" s="147"/>
      <c r="AY84" s="147"/>
      <c r="AZ84" s="147"/>
      <c r="BA84" s="147"/>
      <c r="BB84" s="147"/>
      <c r="BC84" s="147"/>
      <c r="BD84" s="188"/>
    </row>
    <row r="85" spans="1:76" s="149" customFormat="1" ht="29.25" customHeight="1">
      <c r="B85" s="146"/>
      <c r="C85" s="236" t="s">
        <v>59</v>
      </c>
      <c r="D85" s="237"/>
      <c r="E85" s="237"/>
      <c r="F85" s="237"/>
      <c r="G85" s="237"/>
      <c r="H85" s="189"/>
      <c r="I85" s="238" t="s">
        <v>60</v>
      </c>
      <c r="J85" s="237"/>
      <c r="K85" s="237"/>
      <c r="L85" s="237"/>
      <c r="M85" s="237"/>
      <c r="N85" s="237"/>
      <c r="O85" s="237"/>
      <c r="P85" s="237"/>
      <c r="Q85" s="237"/>
      <c r="R85" s="237"/>
      <c r="S85" s="237"/>
      <c r="T85" s="237"/>
      <c r="U85" s="237"/>
      <c r="V85" s="237"/>
      <c r="W85" s="237"/>
      <c r="X85" s="237"/>
      <c r="Y85" s="237"/>
      <c r="Z85" s="237"/>
      <c r="AA85" s="237"/>
      <c r="AB85" s="237"/>
      <c r="AC85" s="237"/>
      <c r="AD85" s="237"/>
      <c r="AE85" s="237"/>
      <c r="AF85" s="237"/>
      <c r="AG85" s="238" t="s">
        <v>61</v>
      </c>
      <c r="AH85" s="237"/>
      <c r="AI85" s="237"/>
      <c r="AJ85" s="237"/>
      <c r="AK85" s="237"/>
      <c r="AL85" s="237"/>
      <c r="AM85" s="237"/>
      <c r="AN85" s="238" t="s">
        <v>62</v>
      </c>
      <c r="AO85" s="237"/>
      <c r="AP85" s="239"/>
      <c r="AQ85" s="148"/>
      <c r="AS85" s="190" t="s">
        <v>63</v>
      </c>
      <c r="AT85" s="191" t="s">
        <v>64</v>
      </c>
      <c r="AU85" s="191" t="s">
        <v>65</v>
      </c>
      <c r="AV85" s="191" t="s">
        <v>66</v>
      </c>
      <c r="AW85" s="191" t="s">
        <v>67</v>
      </c>
      <c r="AX85" s="191" t="s">
        <v>68</v>
      </c>
      <c r="AY85" s="191" t="s">
        <v>69</v>
      </c>
      <c r="AZ85" s="191" t="s">
        <v>70</v>
      </c>
      <c r="BA85" s="191" t="s">
        <v>71</v>
      </c>
      <c r="BB85" s="191" t="s">
        <v>72</v>
      </c>
      <c r="BC85" s="191" t="s">
        <v>73</v>
      </c>
      <c r="BD85" s="192" t="s">
        <v>74</v>
      </c>
    </row>
    <row r="86" spans="1:76" s="149" customFormat="1" ht="10.9" customHeight="1">
      <c r="B86" s="146"/>
      <c r="C86" s="147"/>
      <c r="D86" s="147"/>
      <c r="E86" s="147"/>
      <c r="F86" s="147"/>
      <c r="G86" s="147"/>
      <c r="H86" s="147"/>
      <c r="I86" s="147"/>
      <c r="J86" s="147"/>
      <c r="K86" s="147"/>
      <c r="L86" s="147"/>
      <c r="M86" s="147"/>
      <c r="N86" s="147"/>
      <c r="O86" s="147"/>
      <c r="P86" s="147"/>
      <c r="Q86" s="147"/>
      <c r="R86" s="147"/>
      <c r="S86" s="147"/>
      <c r="T86" s="147"/>
      <c r="U86" s="147"/>
      <c r="V86" s="147"/>
      <c r="W86" s="147"/>
      <c r="X86" s="147"/>
      <c r="Y86" s="147"/>
      <c r="Z86" s="147"/>
      <c r="AA86" s="147"/>
      <c r="AB86" s="147"/>
      <c r="AC86" s="147"/>
      <c r="AD86" s="147"/>
      <c r="AE86" s="147"/>
      <c r="AF86" s="147"/>
      <c r="AG86" s="147"/>
      <c r="AH86" s="147"/>
      <c r="AI86" s="147"/>
      <c r="AJ86" s="147"/>
      <c r="AK86" s="147"/>
      <c r="AL86" s="147"/>
      <c r="AM86" s="147"/>
      <c r="AN86" s="147"/>
      <c r="AO86" s="147"/>
      <c r="AP86" s="147"/>
      <c r="AQ86" s="148"/>
      <c r="AS86" s="193"/>
      <c r="AT86" s="163"/>
      <c r="AU86" s="163"/>
      <c r="AV86" s="163"/>
      <c r="AW86" s="163"/>
      <c r="AX86" s="163"/>
      <c r="AY86" s="163"/>
      <c r="AZ86" s="163"/>
      <c r="BA86" s="163"/>
      <c r="BB86" s="163"/>
      <c r="BC86" s="163"/>
      <c r="BD86" s="164"/>
    </row>
    <row r="87" spans="1:76" s="185" customFormat="1" ht="32.450000000000003" customHeight="1">
      <c r="B87" s="181"/>
      <c r="C87" s="194" t="s">
        <v>75</v>
      </c>
      <c r="D87" s="195"/>
      <c r="E87" s="195"/>
      <c r="F87" s="195"/>
      <c r="G87" s="195"/>
      <c r="H87" s="195"/>
      <c r="I87" s="195"/>
      <c r="J87" s="195"/>
      <c r="K87" s="195"/>
      <c r="L87" s="195"/>
      <c r="M87" s="195"/>
      <c r="N87" s="195"/>
      <c r="O87" s="195"/>
      <c r="P87" s="195"/>
      <c r="Q87" s="195"/>
      <c r="R87" s="195"/>
      <c r="S87" s="195"/>
      <c r="T87" s="195"/>
      <c r="U87" s="195"/>
      <c r="V87" s="195"/>
      <c r="W87" s="195"/>
      <c r="X87" s="195"/>
      <c r="Y87" s="195"/>
      <c r="Z87" s="195"/>
      <c r="AA87" s="195"/>
      <c r="AB87" s="195"/>
      <c r="AC87" s="195"/>
      <c r="AD87" s="195"/>
      <c r="AE87" s="195"/>
      <c r="AF87" s="195"/>
      <c r="AG87" s="231">
        <f>ROUND(AG88,2)</f>
        <v>0</v>
      </c>
      <c r="AH87" s="231"/>
      <c r="AI87" s="231"/>
      <c r="AJ87" s="231"/>
      <c r="AK87" s="231"/>
      <c r="AL87" s="231"/>
      <c r="AM87" s="231"/>
      <c r="AN87" s="223">
        <f>SUM(AG87,AT87)</f>
        <v>0</v>
      </c>
      <c r="AO87" s="223"/>
      <c r="AP87" s="223"/>
      <c r="AQ87" s="184"/>
      <c r="AS87" s="196">
        <f>ROUND(AS88,2)</f>
        <v>0</v>
      </c>
      <c r="AT87" s="197">
        <f>ROUND(SUM(AV87:AW87),2)</f>
        <v>0</v>
      </c>
      <c r="AU87" s="198">
        <f>ROUND(AU88,5)</f>
        <v>105.09195</v>
      </c>
      <c r="AV87" s="197">
        <f>ROUND(AZ87*L31,2)</f>
        <v>0</v>
      </c>
      <c r="AW87" s="197">
        <f>ROUND(BA87*L32,2)</f>
        <v>0</v>
      </c>
      <c r="AX87" s="197">
        <f>ROUND(BB87*L31,2)</f>
        <v>0</v>
      </c>
      <c r="AY87" s="197">
        <f>ROUND(BC87*L32,2)</f>
        <v>0</v>
      </c>
      <c r="AZ87" s="197">
        <f>ROUND(AZ88,2)</f>
        <v>0</v>
      </c>
      <c r="BA87" s="197">
        <f>ROUND(BA88,2)</f>
        <v>0</v>
      </c>
      <c r="BB87" s="197">
        <f>ROUND(BB88,2)</f>
        <v>0</v>
      </c>
      <c r="BC87" s="197">
        <f>ROUND(BC88,2)</f>
        <v>0</v>
      </c>
      <c r="BD87" s="199">
        <f>ROUND(BD88,2)</f>
        <v>0</v>
      </c>
      <c r="BS87" s="200" t="s">
        <v>76</v>
      </c>
      <c r="BT87" s="200" t="s">
        <v>77</v>
      </c>
      <c r="BU87" s="201" t="s">
        <v>78</v>
      </c>
      <c r="BV87" s="200" t="s">
        <v>79</v>
      </c>
      <c r="BW87" s="200" t="s">
        <v>80</v>
      </c>
      <c r="BX87" s="200" t="s">
        <v>81</v>
      </c>
    </row>
    <row r="88" spans="1:76" s="206" customFormat="1" ht="37.5" customHeight="1">
      <c r="A88" s="215" t="s">
        <v>310</v>
      </c>
      <c r="B88" s="202"/>
      <c r="C88" s="203"/>
      <c r="D88" s="230" t="s">
        <v>20</v>
      </c>
      <c r="E88" s="229"/>
      <c r="F88" s="229"/>
      <c r="G88" s="229"/>
      <c r="H88" s="229"/>
      <c r="I88" s="204"/>
      <c r="J88" s="230" t="s">
        <v>82</v>
      </c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29"/>
      <c r="Z88" s="229"/>
      <c r="AA88" s="229"/>
      <c r="AB88" s="229"/>
      <c r="AC88" s="229"/>
      <c r="AD88" s="229"/>
      <c r="AE88" s="229"/>
      <c r="AF88" s="229"/>
      <c r="AG88" s="228">
        <f>'1 - D1.4.3 Zařízení zdrav...'!M30</f>
        <v>0</v>
      </c>
      <c r="AH88" s="229"/>
      <c r="AI88" s="229"/>
      <c r="AJ88" s="229"/>
      <c r="AK88" s="229"/>
      <c r="AL88" s="229"/>
      <c r="AM88" s="229"/>
      <c r="AN88" s="228">
        <f>SUM(AG88,AT88)</f>
        <v>0</v>
      </c>
      <c r="AO88" s="229"/>
      <c r="AP88" s="229"/>
      <c r="AQ88" s="205"/>
      <c r="AS88" s="207">
        <f>'1 - D1.4.3 Zařízení zdrav...'!M28</f>
        <v>0</v>
      </c>
      <c r="AT88" s="208">
        <f>ROUND(SUM(AV88:AW88),2)</f>
        <v>0</v>
      </c>
      <c r="AU88" s="209">
        <f>'1 - D1.4.3 Zařízení zdrav...'!W115</f>
        <v>105.09194599999999</v>
      </c>
      <c r="AV88" s="208">
        <f>'1 - D1.4.3 Zařízení zdrav...'!M32</f>
        <v>0</v>
      </c>
      <c r="AW88" s="208">
        <f>'1 - D1.4.3 Zařízení zdrav...'!M33</f>
        <v>0</v>
      </c>
      <c r="AX88" s="208">
        <f>'1 - D1.4.3 Zařízení zdrav...'!M34</f>
        <v>0</v>
      </c>
      <c r="AY88" s="208">
        <f>'1 - D1.4.3 Zařízení zdrav...'!M35</f>
        <v>0</v>
      </c>
      <c r="AZ88" s="208">
        <f>'1 - D1.4.3 Zařízení zdrav...'!H32</f>
        <v>0</v>
      </c>
      <c r="BA88" s="208">
        <f>'1 - D1.4.3 Zařízení zdrav...'!H33</f>
        <v>0</v>
      </c>
      <c r="BB88" s="208">
        <f>'1 - D1.4.3 Zařízení zdrav...'!H34</f>
        <v>0</v>
      </c>
      <c r="BC88" s="208">
        <f>'1 - D1.4.3 Zařízení zdrav...'!H35</f>
        <v>0</v>
      </c>
      <c r="BD88" s="210">
        <f>'1 - D1.4.3 Zařízení zdrav...'!H36</f>
        <v>0</v>
      </c>
      <c r="BT88" s="211" t="s">
        <v>20</v>
      </c>
      <c r="BV88" s="211" t="s">
        <v>79</v>
      </c>
      <c r="BW88" s="211" t="s">
        <v>83</v>
      </c>
      <c r="BX88" s="211" t="s">
        <v>80</v>
      </c>
    </row>
    <row r="89" spans="1:76">
      <c r="B89" s="136"/>
      <c r="C89" s="139"/>
      <c r="D89" s="139"/>
      <c r="E89" s="139"/>
      <c r="F89" s="139"/>
      <c r="G89" s="139"/>
      <c r="H89" s="139"/>
      <c r="I89" s="139"/>
      <c r="J89" s="139"/>
      <c r="K89" s="139"/>
      <c r="L89" s="139"/>
      <c r="M89" s="139"/>
      <c r="N89" s="139"/>
      <c r="O89" s="139"/>
      <c r="P89" s="139"/>
      <c r="Q89" s="139"/>
      <c r="R89" s="139"/>
      <c r="S89" s="139"/>
      <c r="T89" s="139"/>
      <c r="U89" s="139"/>
      <c r="V89" s="139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  <c r="AJ89" s="139"/>
      <c r="AK89" s="139"/>
      <c r="AL89" s="139"/>
      <c r="AM89" s="139"/>
      <c r="AN89" s="139"/>
      <c r="AO89" s="139"/>
      <c r="AP89" s="139"/>
      <c r="AQ89" s="137"/>
    </row>
    <row r="90" spans="1:76" s="149" customFormat="1" ht="30" customHeight="1">
      <c r="B90" s="146"/>
      <c r="C90" s="194" t="s">
        <v>84</v>
      </c>
      <c r="D90" s="147"/>
      <c r="E90" s="147"/>
      <c r="F90" s="147"/>
      <c r="G90" s="147"/>
      <c r="H90" s="147"/>
      <c r="I90" s="147"/>
      <c r="J90" s="147"/>
      <c r="K90" s="147"/>
      <c r="L90" s="147"/>
      <c r="M90" s="147"/>
      <c r="N90" s="147"/>
      <c r="O90" s="147"/>
      <c r="P90" s="147"/>
      <c r="Q90" s="147"/>
      <c r="R90" s="147"/>
      <c r="S90" s="147"/>
      <c r="T90" s="147"/>
      <c r="U90" s="147"/>
      <c r="V90" s="147"/>
      <c r="W90" s="147"/>
      <c r="X90" s="147"/>
      <c r="Y90" s="147"/>
      <c r="Z90" s="147"/>
      <c r="AA90" s="147"/>
      <c r="AB90" s="147"/>
      <c r="AC90" s="147"/>
      <c r="AD90" s="147"/>
      <c r="AE90" s="147"/>
      <c r="AF90" s="147"/>
      <c r="AG90" s="223">
        <v>0</v>
      </c>
      <c r="AH90" s="224"/>
      <c r="AI90" s="224"/>
      <c r="AJ90" s="224"/>
      <c r="AK90" s="224"/>
      <c r="AL90" s="224"/>
      <c r="AM90" s="224"/>
      <c r="AN90" s="223">
        <v>0</v>
      </c>
      <c r="AO90" s="224"/>
      <c r="AP90" s="224"/>
      <c r="AQ90" s="148"/>
      <c r="AS90" s="190" t="s">
        <v>85</v>
      </c>
      <c r="AT90" s="191" t="s">
        <v>86</v>
      </c>
      <c r="AU90" s="191" t="s">
        <v>41</v>
      </c>
      <c r="AV90" s="192" t="s">
        <v>64</v>
      </c>
    </row>
    <row r="91" spans="1:76" s="149" customFormat="1" ht="10.9" customHeight="1">
      <c r="B91" s="146"/>
      <c r="C91" s="147"/>
      <c r="D91" s="147"/>
      <c r="E91" s="147"/>
      <c r="F91" s="147"/>
      <c r="G91" s="147"/>
      <c r="H91" s="147"/>
      <c r="I91" s="147"/>
      <c r="J91" s="147"/>
      <c r="K91" s="147"/>
      <c r="L91" s="147"/>
      <c r="M91" s="147"/>
      <c r="N91" s="147"/>
      <c r="O91" s="147"/>
      <c r="P91" s="147"/>
      <c r="Q91" s="147"/>
      <c r="R91" s="147"/>
      <c r="S91" s="147"/>
      <c r="T91" s="147"/>
      <c r="U91" s="147"/>
      <c r="V91" s="147"/>
      <c r="W91" s="147"/>
      <c r="X91" s="147"/>
      <c r="Y91" s="147"/>
      <c r="Z91" s="147"/>
      <c r="AA91" s="147"/>
      <c r="AB91" s="147"/>
      <c r="AC91" s="147"/>
      <c r="AD91" s="147"/>
      <c r="AE91" s="147"/>
      <c r="AF91" s="147"/>
      <c r="AG91" s="147"/>
      <c r="AH91" s="147"/>
      <c r="AI91" s="147"/>
      <c r="AJ91" s="147"/>
      <c r="AK91" s="147"/>
      <c r="AL91" s="147"/>
      <c r="AM91" s="147"/>
      <c r="AN91" s="147"/>
      <c r="AO91" s="147"/>
      <c r="AP91" s="147"/>
      <c r="AQ91" s="148"/>
      <c r="AS91" s="212"/>
      <c r="AT91" s="168"/>
      <c r="AU91" s="168"/>
      <c r="AV91" s="170"/>
    </row>
    <row r="92" spans="1:76" s="149" customFormat="1" ht="30" customHeight="1">
      <c r="B92" s="146"/>
      <c r="C92" s="213" t="s">
        <v>87</v>
      </c>
      <c r="D92" s="214"/>
      <c r="E92" s="214"/>
      <c r="F92" s="214"/>
      <c r="G92" s="214"/>
      <c r="H92" s="214"/>
      <c r="I92" s="214"/>
      <c r="J92" s="214"/>
      <c r="K92" s="214"/>
      <c r="L92" s="214"/>
      <c r="M92" s="214"/>
      <c r="N92" s="214"/>
      <c r="O92" s="214"/>
      <c r="P92" s="214"/>
      <c r="Q92" s="214"/>
      <c r="R92" s="214"/>
      <c r="S92" s="214"/>
      <c r="T92" s="214"/>
      <c r="U92" s="214"/>
      <c r="V92" s="214"/>
      <c r="W92" s="214"/>
      <c r="X92" s="214"/>
      <c r="Y92" s="214"/>
      <c r="Z92" s="214"/>
      <c r="AA92" s="214"/>
      <c r="AB92" s="214"/>
      <c r="AC92" s="214"/>
      <c r="AD92" s="214"/>
      <c r="AE92" s="214"/>
      <c r="AF92" s="214"/>
      <c r="AG92" s="225">
        <f>ROUND(AG87+AG90,2)</f>
        <v>0</v>
      </c>
      <c r="AH92" s="225"/>
      <c r="AI92" s="225"/>
      <c r="AJ92" s="225"/>
      <c r="AK92" s="225"/>
      <c r="AL92" s="225"/>
      <c r="AM92" s="225"/>
      <c r="AN92" s="225">
        <f>AN87+AN90</f>
        <v>0</v>
      </c>
      <c r="AO92" s="225"/>
      <c r="AP92" s="225"/>
      <c r="AQ92" s="148"/>
    </row>
    <row r="93" spans="1:76" s="149" customFormat="1" ht="6.95" customHeight="1">
      <c r="B93" s="171"/>
      <c r="C93" s="172"/>
      <c r="D93" s="172"/>
      <c r="E93" s="172"/>
      <c r="F93" s="172"/>
      <c r="G93" s="172"/>
      <c r="H93" s="172"/>
      <c r="I93" s="172"/>
      <c r="J93" s="172"/>
      <c r="K93" s="172"/>
      <c r="L93" s="172"/>
      <c r="M93" s="172"/>
      <c r="N93" s="172"/>
      <c r="O93" s="172"/>
      <c r="P93" s="172"/>
      <c r="Q93" s="172"/>
      <c r="R93" s="172"/>
      <c r="S93" s="172"/>
      <c r="T93" s="172"/>
      <c r="U93" s="172"/>
      <c r="V93" s="172"/>
      <c r="W93" s="172"/>
      <c r="X93" s="172"/>
      <c r="Y93" s="172"/>
      <c r="Z93" s="172"/>
      <c r="AA93" s="172"/>
      <c r="AB93" s="172"/>
      <c r="AC93" s="172"/>
      <c r="AD93" s="172"/>
      <c r="AE93" s="172"/>
      <c r="AF93" s="172"/>
      <c r="AG93" s="172"/>
      <c r="AH93" s="172"/>
      <c r="AI93" s="172"/>
      <c r="AJ93" s="172"/>
      <c r="AK93" s="172"/>
      <c r="AL93" s="172"/>
      <c r="AM93" s="172"/>
      <c r="AN93" s="172"/>
      <c r="AO93" s="172"/>
      <c r="AP93" s="172"/>
      <c r="AQ93" s="173"/>
    </row>
  </sheetData>
  <mergeCells count="45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D88:H88"/>
    <mergeCell ref="J88:AF88"/>
    <mergeCell ref="AG87:AM87"/>
    <mergeCell ref="AN87:AP87"/>
    <mergeCell ref="AS82:AT84"/>
    <mergeCell ref="AM83:AP83"/>
    <mergeCell ref="C85:G85"/>
    <mergeCell ref="I85:AF85"/>
    <mergeCell ref="AG85:AM85"/>
    <mergeCell ref="AN85:AP85"/>
    <mergeCell ref="AG90:AM90"/>
    <mergeCell ref="AN90:AP90"/>
    <mergeCell ref="AG92:AM92"/>
    <mergeCell ref="AN92:AP92"/>
    <mergeCell ref="AR2:BE2"/>
    <mergeCell ref="AN88:AP88"/>
    <mergeCell ref="AG88:AM88"/>
    <mergeCell ref="AK26:AO26"/>
    <mergeCell ref="AK27:AO27"/>
    <mergeCell ref="AK29:AO29"/>
  </mergeCells>
  <hyperlinks>
    <hyperlink ref="K1:S1" location="C2" tooltip="Souhrnný list stavby" display="1) Souhrnný list stavby"/>
    <hyperlink ref="W1:AF1" location="C87" tooltip="Rekapitulace objektů" display="2) Rekapitulace objektů"/>
    <hyperlink ref="A88" location="'1 - D1.4.3 Zařízení zdrav...'!C2" tooltip="1 - D1.4.3 Zařízení zdrav...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22"/>
  <sheetViews>
    <sheetView showGridLines="0" tabSelected="1" workbookViewId="0">
      <pane ySplit="1" topLeftCell="A2" activePane="bottomLeft" state="frozen"/>
      <selection pane="bottomLeft" activeCell="AD219" sqref="AD21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220"/>
      <c r="B1" s="221"/>
      <c r="C1" s="221"/>
      <c r="D1" s="222" t="s">
        <v>1</v>
      </c>
      <c r="E1" s="221"/>
      <c r="F1" s="219" t="s">
        <v>311</v>
      </c>
      <c r="G1" s="219"/>
      <c r="H1" s="258" t="s">
        <v>312</v>
      </c>
      <c r="I1" s="258"/>
      <c r="J1" s="258"/>
      <c r="K1" s="258"/>
      <c r="L1" s="219" t="s">
        <v>313</v>
      </c>
      <c r="M1" s="221"/>
      <c r="N1" s="221"/>
      <c r="O1" s="222" t="s">
        <v>88</v>
      </c>
      <c r="P1" s="221"/>
      <c r="Q1" s="221"/>
      <c r="R1" s="221"/>
      <c r="S1" s="219" t="s">
        <v>314</v>
      </c>
      <c r="T1" s="219"/>
      <c r="U1" s="220"/>
      <c r="V1" s="220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  <c r="AJ1" s="9"/>
      <c r="AK1" s="9"/>
      <c r="AL1" s="9"/>
      <c r="AM1" s="9"/>
      <c r="AN1" s="9"/>
      <c r="AO1" s="9"/>
      <c r="AP1" s="9"/>
      <c r="AQ1" s="9"/>
      <c r="AR1" s="9"/>
      <c r="AS1" s="9"/>
      <c r="AT1" s="9"/>
      <c r="AU1" s="9"/>
      <c r="AV1" s="9"/>
      <c r="AW1" s="9"/>
      <c r="AX1" s="9"/>
      <c r="AY1" s="9"/>
      <c r="AZ1" s="9"/>
      <c r="BA1" s="9"/>
      <c r="BB1" s="9"/>
      <c r="BC1" s="9"/>
      <c r="BD1" s="9"/>
      <c r="BE1" s="9"/>
      <c r="BF1" s="9"/>
      <c r="BG1" s="9"/>
      <c r="BH1" s="9"/>
      <c r="BI1" s="9"/>
      <c r="BJ1" s="9"/>
      <c r="BK1" s="9"/>
      <c r="BL1" s="9"/>
      <c r="BM1" s="9"/>
      <c r="BN1" s="9"/>
    </row>
    <row r="2" spans="1:66" ht="36.950000000000003" customHeight="1">
      <c r="C2" s="310" t="s">
        <v>5</v>
      </c>
      <c r="D2" s="260"/>
      <c r="E2" s="260"/>
      <c r="F2" s="260"/>
      <c r="G2" s="260"/>
      <c r="H2" s="260"/>
      <c r="I2" s="260"/>
      <c r="J2" s="260"/>
      <c r="K2" s="260"/>
      <c r="L2" s="260"/>
      <c r="M2" s="260"/>
      <c r="N2" s="260"/>
      <c r="O2" s="260"/>
      <c r="P2" s="260"/>
      <c r="Q2" s="260"/>
      <c r="S2" s="259" t="s">
        <v>6</v>
      </c>
      <c r="T2" s="260"/>
      <c r="U2" s="260"/>
      <c r="V2" s="260"/>
      <c r="W2" s="260"/>
      <c r="X2" s="260"/>
      <c r="Y2" s="260"/>
      <c r="Z2" s="260"/>
      <c r="AA2" s="260"/>
      <c r="AB2" s="260"/>
      <c r="AC2" s="260"/>
      <c r="AT2" s="10" t="s">
        <v>83</v>
      </c>
    </row>
    <row r="3" spans="1:66" ht="6.95" customHeight="1">
      <c r="B3" s="11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3"/>
      <c r="AT3" s="10" t="s">
        <v>89</v>
      </c>
    </row>
    <row r="4" spans="1:66" ht="36.950000000000003" customHeight="1">
      <c r="B4" s="14"/>
      <c r="C4" s="300" t="s">
        <v>315</v>
      </c>
      <c r="D4" s="311"/>
      <c r="E4" s="311"/>
      <c r="F4" s="311"/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  <c r="R4" s="16"/>
      <c r="T4" s="17" t="s">
        <v>11</v>
      </c>
      <c r="AT4" s="10" t="s">
        <v>4</v>
      </c>
    </row>
    <row r="5" spans="1:66" ht="6.95" customHeight="1">
      <c r="B5" s="14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6"/>
    </row>
    <row r="6" spans="1:66" ht="25.35" customHeight="1">
      <c r="B6" s="14"/>
      <c r="C6" s="15"/>
      <c r="D6" s="20" t="s">
        <v>15</v>
      </c>
      <c r="E6" s="15"/>
      <c r="F6" s="285" t="str">
        <f>'Rekapitulace stavby'!K6</f>
        <v>Stavební úpravy objektu IET v areáu VŠB - TU Ostrava-Poruba</v>
      </c>
      <c r="G6" s="311"/>
      <c r="H6" s="311"/>
      <c r="I6" s="311"/>
      <c r="J6" s="311"/>
      <c r="K6" s="311"/>
      <c r="L6" s="311"/>
      <c r="M6" s="311"/>
      <c r="N6" s="311"/>
      <c r="O6" s="311"/>
      <c r="P6" s="311"/>
      <c r="Q6" s="15"/>
      <c r="R6" s="16"/>
    </row>
    <row r="7" spans="1:66" s="1" customFormat="1" ht="32.85" customHeight="1">
      <c r="B7" s="22"/>
      <c r="C7" s="23"/>
      <c r="D7" s="19" t="s">
        <v>90</v>
      </c>
      <c r="E7" s="23"/>
      <c r="F7" s="312" t="s">
        <v>91</v>
      </c>
      <c r="G7" s="286"/>
      <c r="H7" s="286"/>
      <c r="I7" s="286"/>
      <c r="J7" s="286"/>
      <c r="K7" s="286"/>
      <c r="L7" s="286"/>
      <c r="M7" s="286"/>
      <c r="N7" s="286"/>
      <c r="O7" s="286"/>
      <c r="P7" s="286"/>
      <c r="Q7" s="23"/>
      <c r="R7" s="24"/>
    </row>
    <row r="8" spans="1:66" s="1" customFormat="1" ht="14.45" customHeight="1">
      <c r="B8" s="22"/>
      <c r="C8" s="23"/>
      <c r="D8" s="20" t="s">
        <v>18</v>
      </c>
      <c r="E8" s="23"/>
      <c r="F8" s="18" t="s">
        <v>3</v>
      </c>
      <c r="G8" s="23"/>
      <c r="H8" s="23"/>
      <c r="I8" s="23"/>
      <c r="J8" s="23"/>
      <c r="K8" s="23"/>
      <c r="L8" s="23"/>
      <c r="M8" s="20" t="s">
        <v>19</v>
      </c>
      <c r="N8" s="23"/>
      <c r="O8" s="18" t="s">
        <v>3</v>
      </c>
      <c r="P8" s="23"/>
      <c r="Q8" s="23"/>
      <c r="R8" s="24"/>
    </row>
    <row r="9" spans="1:66" s="1" customFormat="1" ht="14.45" customHeight="1">
      <c r="B9" s="22"/>
      <c r="C9" s="23"/>
      <c r="D9" s="20" t="s">
        <v>21</v>
      </c>
      <c r="E9" s="23"/>
      <c r="F9" s="18" t="s">
        <v>22</v>
      </c>
      <c r="G9" s="23"/>
      <c r="H9" s="23"/>
      <c r="I9" s="23"/>
      <c r="J9" s="23"/>
      <c r="K9" s="23"/>
      <c r="L9" s="23"/>
      <c r="M9" s="20" t="s">
        <v>23</v>
      </c>
      <c r="N9" s="23"/>
      <c r="O9" s="288" t="str">
        <f>'Rekapitulace stavby'!AN8</f>
        <v>13.4.2017</v>
      </c>
      <c r="P9" s="286"/>
      <c r="Q9" s="23"/>
      <c r="R9" s="24"/>
    </row>
    <row r="10" spans="1:66" s="1" customFormat="1" ht="10.9" customHeight="1">
      <c r="B10" s="22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66" s="1" customFormat="1" ht="14.45" customHeight="1">
      <c r="B11" s="22"/>
      <c r="C11" s="23"/>
      <c r="D11" s="20" t="s">
        <v>27</v>
      </c>
      <c r="E11" s="23"/>
      <c r="F11" s="23"/>
      <c r="G11" s="23"/>
      <c r="H11" s="23"/>
      <c r="I11" s="23"/>
      <c r="J11" s="23"/>
      <c r="K11" s="23"/>
      <c r="L11" s="23"/>
      <c r="M11" s="20" t="s">
        <v>28</v>
      </c>
      <c r="N11" s="23"/>
      <c r="O11" s="289" t="str">
        <f>IF('Rekapitulace stavby'!AN10="","",'Rekapitulace stavby'!AN10)</f>
        <v/>
      </c>
      <c r="P11" s="286"/>
      <c r="Q11" s="23"/>
      <c r="R11" s="24"/>
    </row>
    <row r="12" spans="1:66" s="1" customFormat="1" ht="18" customHeight="1">
      <c r="B12" s="22"/>
      <c r="C12" s="23"/>
      <c r="D12" s="23"/>
      <c r="E12" s="18" t="str">
        <f>IF('Rekapitulace stavby'!E11="","",'Rekapitulace stavby'!E11)</f>
        <v xml:space="preserve"> </v>
      </c>
      <c r="F12" s="23"/>
      <c r="G12" s="23"/>
      <c r="H12" s="23"/>
      <c r="I12" s="23"/>
      <c r="J12" s="23"/>
      <c r="K12" s="23"/>
      <c r="L12" s="23"/>
      <c r="M12" s="20" t="s">
        <v>30</v>
      </c>
      <c r="N12" s="23"/>
      <c r="O12" s="289" t="str">
        <f>IF('Rekapitulace stavby'!AN11="","",'Rekapitulace stavby'!AN11)</f>
        <v/>
      </c>
      <c r="P12" s="286"/>
      <c r="Q12" s="23"/>
      <c r="R12" s="24"/>
    </row>
    <row r="13" spans="1:66" s="1" customFormat="1" ht="6.95" customHeight="1">
      <c r="B13" s="22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66" s="1" customFormat="1" ht="14.45" customHeight="1">
      <c r="B14" s="22"/>
      <c r="C14" s="23"/>
      <c r="D14" s="20" t="s">
        <v>31</v>
      </c>
      <c r="E14" s="23"/>
      <c r="F14" s="23"/>
      <c r="G14" s="23"/>
      <c r="H14" s="23"/>
      <c r="I14" s="23"/>
      <c r="J14" s="23"/>
      <c r="K14" s="23"/>
      <c r="L14" s="23"/>
      <c r="M14" s="20" t="s">
        <v>28</v>
      </c>
      <c r="N14" s="23"/>
      <c r="O14" s="289" t="str">
        <f>IF('Rekapitulace stavby'!AN13="","",'Rekapitulace stavby'!AN13)</f>
        <v/>
      </c>
      <c r="P14" s="286"/>
      <c r="Q14" s="23"/>
      <c r="R14" s="24"/>
    </row>
    <row r="15" spans="1:66" s="1" customFormat="1" ht="18" customHeight="1">
      <c r="B15" s="22"/>
      <c r="C15" s="23"/>
      <c r="D15" s="23"/>
      <c r="E15" s="18" t="str">
        <f>IF('Rekapitulace stavby'!E14="","",'Rekapitulace stavby'!E14)</f>
        <v xml:space="preserve"> </v>
      </c>
      <c r="F15" s="23"/>
      <c r="G15" s="23"/>
      <c r="H15" s="23"/>
      <c r="I15" s="23"/>
      <c r="J15" s="23"/>
      <c r="K15" s="23"/>
      <c r="L15" s="23"/>
      <c r="M15" s="20" t="s">
        <v>30</v>
      </c>
      <c r="N15" s="23"/>
      <c r="O15" s="289" t="str">
        <f>IF('Rekapitulace stavby'!AN14="","",'Rekapitulace stavby'!AN14)</f>
        <v/>
      </c>
      <c r="P15" s="286"/>
      <c r="Q15" s="23"/>
      <c r="R15" s="24"/>
    </row>
    <row r="16" spans="1:66" s="1" customFormat="1" ht="6.95" customHeight="1">
      <c r="B16" s="22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</row>
    <row r="17" spans="2:18" s="1" customFormat="1" ht="14.45" customHeight="1">
      <c r="B17" s="22"/>
      <c r="C17" s="23"/>
      <c r="D17" s="20" t="s">
        <v>32</v>
      </c>
      <c r="E17" s="23"/>
      <c r="F17" s="23"/>
      <c r="G17" s="23"/>
      <c r="H17" s="23"/>
      <c r="I17" s="23"/>
      <c r="J17" s="23"/>
      <c r="K17" s="23"/>
      <c r="L17" s="23"/>
      <c r="M17" s="20" t="s">
        <v>28</v>
      </c>
      <c r="N17" s="23"/>
      <c r="O17" s="289" t="s">
        <v>3</v>
      </c>
      <c r="P17" s="286"/>
      <c r="Q17" s="23"/>
      <c r="R17" s="24"/>
    </row>
    <row r="18" spans="2:18" s="1" customFormat="1" ht="18" customHeight="1">
      <c r="B18" s="22"/>
      <c r="C18" s="23"/>
      <c r="D18" s="23"/>
      <c r="E18" s="18" t="s">
        <v>33</v>
      </c>
      <c r="F18" s="23"/>
      <c r="G18" s="23"/>
      <c r="H18" s="23"/>
      <c r="I18" s="23"/>
      <c r="J18" s="23"/>
      <c r="K18" s="23"/>
      <c r="L18" s="23"/>
      <c r="M18" s="20" t="s">
        <v>30</v>
      </c>
      <c r="N18" s="23"/>
      <c r="O18" s="289" t="s">
        <v>3</v>
      </c>
      <c r="P18" s="286"/>
      <c r="Q18" s="23"/>
      <c r="R18" s="24"/>
    </row>
    <row r="19" spans="2:18" s="1" customFormat="1" ht="6.95" customHeight="1">
      <c r="B19" s="22"/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4"/>
    </row>
    <row r="20" spans="2:18" s="1" customFormat="1" ht="14.45" customHeight="1">
      <c r="B20" s="22"/>
      <c r="C20" s="23"/>
      <c r="D20" s="20" t="s">
        <v>35</v>
      </c>
      <c r="E20" s="23"/>
      <c r="F20" s="23"/>
      <c r="G20" s="23"/>
      <c r="H20" s="23"/>
      <c r="I20" s="23"/>
      <c r="J20" s="23"/>
      <c r="K20" s="23"/>
      <c r="L20" s="23"/>
      <c r="M20" s="20" t="s">
        <v>28</v>
      </c>
      <c r="N20" s="23"/>
      <c r="O20" s="289" t="s">
        <v>3</v>
      </c>
      <c r="P20" s="286"/>
      <c r="Q20" s="23"/>
      <c r="R20" s="24"/>
    </row>
    <row r="21" spans="2:18" s="1" customFormat="1" ht="18" customHeight="1">
      <c r="B21" s="22"/>
      <c r="C21" s="23"/>
      <c r="D21" s="23"/>
      <c r="E21" s="18" t="s">
        <v>36</v>
      </c>
      <c r="F21" s="23"/>
      <c r="G21" s="23"/>
      <c r="H21" s="23"/>
      <c r="I21" s="23"/>
      <c r="J21" s="23"/>
      <c r="K21" s="23"/>
      <c r="L21" s="23"/>
      <c r="M21" s="20" t="s">
        <v>30</v>
      </c>
      <c r="N21" s="23"/>
      <c r="O21" s="289" t="s">
        <v>3</v>
      </c>
      <c r="P21" s="286"/>
      <c r="Q21" s="23"/>
      <c r="R21" s="24"/>
    </row>
    <row r="22" spans="2:18" s="1" customFormat="1" ht="6.95" customHeight="1">
      <c r="B22" s="22"/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4"/>
    </row>
    <row r="23" spans="2:18" s="1" customFormat="1" ht="14.45" customHeight="1">
      <c r="B23" s="22"/>
      <c r="C23" s="23"/>
      <c r="D23" s="20" t="s">
        <v>37</v>
      </c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4"/>
    </row>
    <row r="24" spans="2:18" s="1" customFormat="1" ht="22.5" customHeight="1">
      <c r="B24" s="22"/>
      <c r="C24" s="23"/>
      <c r="D24" s="23"/>
      <c r="E24" s="307" t="s">
        <v>3</v>
      </c>
      <c r="F24" s="286"/>
      <c r="G24" s="286"/>
      <c r="H24" s="286"/>
      <c r="I24" s="286"/>
      <c r="J24" s="286"/>
      <c r="K24" s="286"/>
      <c r="L24" s="286"/>
      <c r="M24" s="23"/>
      <c r="N24" s="23"/>
      <c r="O24" s="23"/>
      <c r="P24" s="23"/>
      <c r="Q24" s="23"/>
      <c r="R24" s="24"/>
    </row>
    <row r="25" spans="2:18" s="1" customFormat="1" ht="6.95" customHeight="1">
      <c r="B25" s="22"/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4"/>
    </row>
    <row r="26" spans="2:18" s="1" customFormat="1" ht="6.95" customHeight="1">
      <c r="B26" s="22"/>
      <c r="C26" s="23"/>
      <c r="D26" s="29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  <c r="P26" s="29"/>
      <c r="Q26" s="23"/>
      <c r="R26" s="24"/>
    </row>
    <row r="27" spans="2:18" s="1" customFormat="1" ht="14.45" customHeight="1">
      <c r="B27" s="22"/>
      <c r="C27" s="23"/>
      <c r="D27" s="52" t="s">
        <v>92</v>
      </c>
      <c r="E27" s="23"/>
      <c r="F27" s="23"/>
      <c r="G27" s="23"/>
      <c r="H27" s="23"/>
      <c r="I27" s="23"/>
      <c r="J27" s="23"/>
      <c r="K27" s="23"/>
      <c r="L27" s="23"/>
      <c r="M27" s="308">
        <f>N88</f>
        <v>0</v>
      </c>
      <c r="N27" s="286"/>
      <c r="O27" s="286"/>
      <c r="P27" s="286"/>
      <c r="Q27" s="23"/>
      <c r="R27" s="24"/>
    </row>
    <row r="28" spans="2:18" s="1" customFormat="1" ht="14.45" customHeight="1">
      <c r="B28" s="22"/>
      <c r="C28" s="23"/>
      <c r="D28" s="21" t="s">
        <v>93</v>
      </c>
      <c r="E28" s="23"/>
      <c r="F28" s="23"/>
      <c r="G28" s="23"/>
      <c r="H28" s="23"/>
      <c r="I28" s="23"/>
      <c r="J28" s="23"/>
      <c r="K28" s="23"/>
      <c r="L28" s="23"/>
      <c r="M28" s="308">
        <f>N96</f>
        <v>0</v>
      </c>
      <c r="N28" s="286"/>
      <c r="O28" s="286"/>
      <c r="P28" s="286"/>
      <c r="Q28" s="23"/>
      <c r="R28" s="24"/>
    </row>
    <row r="29" spans="2:18" s="1" customFormat="1" ht="6.95" customHeight="1">
      <c r="B29" s="22"/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4"/>
    </row>
    <row r="30" spans="2:18" s="1" customFormat="1" ht="25.35" customHeight="1">
      <c r="B30" s="22"/>
      <c r="C30" s="23"/>
      <c r="D30" s="53" t="s">
        <v>40</v>
      </c>
      <c r="E30" s="23"/>
      <c r="F30" s="23"/>
      <c r="G30" s="23"/>
      <c r="H30" s="23"/>
      <c r="I30" s="23"/>
      <c r="J30" s="23"/>
      <c r="K30" s="23"/>
      <c r="L30" s="23"/>
      <c r="M30" s="309">
        <f>ROUND(M27+M28,2)</f>
        <v>0</v>
      </c>
      <c r="N30" s="286"/>
      <c r="O30" s="286"/>
      <c r="P30" s="286"/>
      <c r="Q30" s="23"/>
      <c r="R30" s="24"/>
    </row>
    <row r="31" spans="2:18" s="1" customFormat="1" ht="6.95" customHeight="1">
      <c r="B31" s="22"/>
      <c r="C31" s="23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3"/>
      <c r="R31" s="24"/>
    </row>
    <row r="32" spans="2:18" s="1" customFormat="1" ht="14.45" customHeight="1">
      <c r="B32" s="22"/>
      <c r="C32" s="23"/>
      <c r="D32" s="25" t="s">
        <v>41</v>
      </c>
      <c r="E32" s="25" t="s">
        <v>42</v>
      </c>
      <c r="F32" s="26">
        <v>0.21</v>
      </c>
      <c r="G32" s="54" t="s">
        <v>43</v>
      </c>
      <c r="H32" s="303">
        <f>ROUND((SUM(BE96:BE97)+SUM(BE115:BE221)), 2)</f>
        <v>0</v>
      </c>
      <c r="I32" s="286"/>
      <c r="J32" s="286"/>
      <c r="K32" s="23"/>
      <c r="L32" s="23"/>
      <c r="M32" s="303">
        <f>ROUND(ROUND((SUM(BE96:BE97)+SUM(BE115:BE221)), 2)*F32, 2)</f>
        <v>0</v>
      </c>
      <c r="N32" s="286"/>
      <c r="O32" s="286"/>
      <c r="P32" s="286"/>
      <c r="Q32" s="23"/>
      <c r="R32" s="24"/>
    </row>
    <row r="33" spans="2:18" s="1" customFormat="1" ht="14.45" customHeight="1">
      <c r="B33" s="22"/>
      <c r="C33" s="23"/>
      <c r="D33" s="23"/>
      <c r="E33" s="25" t="s">
        <v>44</v>
      </c>
      <c r="F33" s="26">
        <v>0.15</v>
      </c>
      <c r="G33" s="54" t="s">
        <v>43</v>
      </c>
      <c r="H33" s="303">
        <f>ROUND((SUM(BF96:BF97)+SUM(BF115:BF221)), 2)</f>
        <v>0</v>
      </c>
      <c r="I33" s="286"/>
      <c r="J33" s="286"/>
      <c r="K33" s="23"/>
      <c r="L33" s="23"/>
      <c r="M33" s="303">
        <f>ROUND(ROUND((SUM(BF96:BF97)+SUM(BF115:BF221)), 2)*F33, 2)</f>
        <v>0</v>
      </c>
      <c r="N33" s="286"/>
      <c r="O33" s="286"/>
      <c r="P33" s="286"/>
      <c r="Q33" s="23"/>
      <c r="R33" s="24"/>
    </row>
    <row r="34" spans="2:18" s="1" customFormat="1" ht="14.45" hidden="1" customHeight="1">
      <c r="B34" s="22"/>
      <c r="C34" s="23"/>
      <c r="D34" s="23"/>
      <c r="E34" s="25" t="s">
        <v>45</v>
      </c>
      <c r="F34" s="26">
        <v>0.21</v>
      </c>
      <c r="G34" s="54" t="s">
        <v>43</v>
      </c>
      <c r="H34" s="303">
        <f>ROUND((SUM(BG96:BG97)+SUM(BG115:BG221)), 2)</f>
        <v>0</v>
      </c>
      <c r="I34" s="286"/>
      <c r="J34" s="286"/>
      <c r="K34" s="23"/>
      <c r="L34" s="23"/>
      <c r="M34" s="303">
        <v>0</v>
      </c>
      <c r="N34" s="286"/>
      <c r="O34" s="286"/>
      <c r="P34" s="286"/>
      <c r="Q34" s="23"/>
      <c r="R34" s="24"/>
    </row>
    <row r="35" spans="2:18" s="1" customFormat="1" ht="14.45" hidden="1" customHeight="1">
      <c r="B35" s="22"/>
      <c r="C35" s="23"/>
      <c r="D35" s="23"/>
      <c r="E35" s="25" t="s">
        <v>46</v>
      </c>
      <c r="F35" s="26">
        <v>0.15</v>
      </c>
      <c r="G35" s="54" t="s">
        <v>43</v>
      </c>
      <c r="H35" s="303">
        <f>ROUND((SUM(BH96:BH97)+SUM(BH115:BH221)), 2)</f>
        <v>0</v>
      </c>
      <c r="I35" s="286"/>
      <c r="J35" s="286"/>
      <c r="K35" s="23"/>
      <c r="L35" s="23"/>
      <c r="M35" s="303">
        <v>0</v>
      </c>
      <c r="N35" s="286"/>
      <c r="O35" s="286"/>
      <c r="P35" s="286"/>
      <c r="Q35" s="23"/>
      <c r="R35" s="24"/>
    </row>
    <row r="36" spans="2:18" s="1" customFormat="1" ht="14.45" hidden="1" customHeight="1">
      <c r="B36" s="22"/>
      <c r="C36" s="23"/>
      <c r="D36" s="23"/>
      <c r="E36" s="25" t="s">
        <v>47</v>
      </c>
      <c r="F36" s="26">
        <v>0</v>
      </c>
      <c r="G36" s="54" t="s">
        <v>43</v>
      </c>
      <c r="H36" s="303">
        <f>ROUND((SUM(BI96:BI97)+SUM(BI115:BI221)), 2)</f>
        <v>0</v>
      </c>
      <c r="I36" s="286"/>
      <c r="J36" s="286"/>
      <c r="K36" s="23"/>
      <c r="L36" s="23"/>
      <c r="M36" s="303">
        <v>0</v>
      </c>
      <c r="N36" s="286"/>
      <c r="O36" s="286"/>
      <c r="P36" s="286"/>
      <c r="Q36" s="23"/>
      <c r="R36" s="24"/>
    </row>
    <row r="37" spans="2:18" s="1" customFormat="1" ht="6.95" customHeight="1">
      <c r="B37" s="22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4"/>
    </row>
    <row r="38" spans="2:18" s="1" customFormat="1" ht="25.35" customHeight="1">
      <c r="B38" s="22"/>
      <c r="C38" s="51"/>
      <c r="D38" s="55" t="s">
        <v>48</v>
      </c>
      <c r="E38" s="44"/>
      <c r="F38" s="44"/>
      <c r="G38" s="56" t="s">
        <v>49</v>
      </c>
      <c r="H38" s="57" t="s">
        <v>50</v>
      </c>
      <c r="I38" s="44"/>
      <c r="J38" s="44"/>
      <c r="K38" s="44"/>
      <c r="L38" s="304">
        <f>SUM(M30:M36)</f>
        <v>0</v>
      </c>
      <c r="M38" s="305"/>
      <c r="N38" s="305"/>
      <c r="O38" s="305"/>
      <c r="P38" s="306"/>
      <c r="Q38" s="51"/>
      <c r="R38" s="24"/>
    </row>
    <row r="39" spans="2:18" s="1" customFormat="1" ht="14.45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4"/>
    </row>
    <row r="40" spans="2:18" s="1" customFormat="1" ht="14.45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4"/>
    </row>
    <row r="41" spans="2:18">
      <c r="B41" s="1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6"/>
    </row>
    <row r="42" spans="2:18">
      <c r="B42" s="1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6"/>
    </row>
    <row r="43" spans="2:18">
      <c r="B43" s="1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6"/>
    </row>
    <row r="44" spans="2:18">
      <c r="B44" s="1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6"/>
    </row>
    <row r="45" spans="2:18"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6"/>
    </row>
    <row r="46" spans="2:18">
      <c r="B46" s="1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6"/>
    </row>
    <row r="47" spans="2:18">
      <c r="B47" s="1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6"/>
    </row>
    <row r="48" spans="2:18">
      <c r="B48" s="1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6"/>
    </row>
    <row r="49" spans="2:18">
      <c r="B49" s="1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6"/>
    </row>
    <row r="50" spans="2:18" s="1" customFormat="1" ht="15">
      <c r="B50" s="22"/>
      <c r="C50" s="23"/>
      <c r="D50" s="28" t="s">
        <v>51</v>
      </c>
      <c r="E50" s="29"/>
      <c r="F50" s="29"/>
      <c r="G50" s="29"/>
      <c r="H50" s="30"/>
      <c r="I50" s="23"/>
      <c r="J50" s="28" t="s">
        <v>52</v>
      </c>
      <c r="K50" s="29"/>
      <c r="L50" s="29"/>
      <c r="M50" s="29"/>
      <c r="N50" s="29"/>
      <c r="O50" s="29"/>
      <c r="P50" s="30"/>
      <c r="Q50" s="23"/>
      <c r="R50" s="24"/>
    </row>
    <row r="51" spans="2:18">
      <c r="B51" s="14"/>
      <c r="C51" s="15"/>
      <c r="D51" s="31"/>
      <c r="E51" s="15"/>
      <c r="F51" s="15"/>
      <c r="G51" s="15"/>
      <c r="H51" s="32"/>
      <c r="I51" s="15"/>
      <c r="J51" s="31"/>
      <c r="K51" s="15"/>
      <c r="L51" s="15"/>
      <c r="M51" s="15"/>
      <c r="N51" s="15"/>
      <c r="O51" s="15"/>
      <c r="P51" s="32"/>
      <c r="Q51" s="15"/>
      <c r="R51" s="16"/>
    </row>
    <row r="52" spans="2:18">
      <c r="B52" s="14"/>
      <c r="C52" s="15"/>
      <c r="D52" s="31"/>
      <c r="E52" s="15"/>
      <c r="F52" s="15"/>
      <c r="G52" s="15"/>
      <c r="H52" s="32"/>
      <c r="I52" s="15"/>
      <c r="J52" s="31"/>
      <c r="K52" s="15"/>
      <c r="L52" s="15"/>
      <c r="M52" s="15"/>
      <c r="N52" s="15"/>
      <c r="O52" s="15"/>
      <c r="P52" s="32"/>
      <c r="Q52" s="15"/>
      <c r="R52" s="16"/>
    </row>
    <row r="53" spans="2:18">
      <c r="B53" s="14"/>
      <c r="C53" s="15"/>
      <c r="D53" s="31"/>
      <c r="E53" s="15"/>
      <c r="F53" s="15"/>
      <c r="G53" s="15"/>
      <c r="H53" s="32"/>
      <c r="I53" s="15"/>
      <c r="J53" s="31"/>
      <c r="K53" s="15"/>
      <c r="L53" s="15"/>
      <c r="M53" s="15"/>
      <c r="N53" s="15"/>
      <c r="O53" s="15"/>
      <c r="P53" s="32"/>
      <c r="Q53" s="15"/>
      <c r="R53" s="16"/>
    </row>
    <row r="54" spans="2:18">
      <c r="B54" s="14"/>
      <c r="C54" s="15"/>
      <c r="D54" s="31"/>
      <c r="E54" s="15"/>
      <c r="F54" s="15"/>
      <c r="G54" s="15"/>
      <c r="H54" s="32"/>
      <c r="I54" s="15"/>
      <c r="J54" s="31"/>
      <c r="K54" s="15"/>
      <c r="L54" s="15"/>
      <c r="M54" s="15"/>
      <c r="N54" s="15"/>
      <c r="O54" s="15"/>
      <c r="P54" s="32"/>
      <c r="Q54" s="15"/>
      <c r="R54" s="16"/>
    </row>
    <row r="55" spans="2:18">
      <c r="B55" s="14"/>
      <c r="C55" s="15"/>
      <c r="D55" s="31"/>
      <c r="E55" s="15"/>
      <c r="F55" s="15"/>
      <c r="G55" s="15"/>
      <c r="H55" s="32"/>
      <c r="I55" s="15"/>
      <c r="J55" s="31"/>
      <c r="K55" s="15"/>
      <c r="L55" s="15"/>
      <c r="M55" s="15"/>
      <c r="N55" s="15"/>
      <c r="O55" s="15"/>
      <c r="P55" s="32"/>
      <c r="Q55" s="15"/>
      <c r="R55" s="16"/>
    </row>
    <row r="56" spans="2:18">
      <c r="B56" s="14"/>
      <c r="C56" s="15"/>
      <c r="D56" s="31"/>
      <c r="E56" s="15"/>
      <c r="F56" s="15"/>
      <c r="G56" s="15"/>
      <c r="H56" s="32"/>
      <c r="I56" s="15"/>
      <c r="J56" s="31"/>
      <c r="K56" s="15"/>
      <c r="L56" s="15"/>
      <c r="M56" s="15"/>
      <c r="N56" s="15"/>
      <c r="O56" s="15"/>
      <c r="P56" s="32"/>
      <c r="Q56" s="15"/>
      <c r="R56" s="16"/>
    </row>
    <row r="57" spans="2:18">
      <c r="B57" s="14"/>
      <c r="C57" s="15"/>
      <c r="D57" s="31"/>
      <c r="E57" s="15"/>
      <c r="F57" s="15"/>
      <c r="G57" s="15"/>
      <c r="H57" s="32"/>
      <c r="I57" s="15"/>
      <c r="J57" s="31"/>
      <c r="K57" s="15"/>
      <c r="L57" s="15"/>
      <c r="M57" s="15"/>
      <c r="N57" s="15"/>
      <c r="O57" s="15"/>
      <c r="P57" s="32"/>
      <c r="Q57" s="15"/>
      <c r="R57" s="16"/>
    </row>
    <row r="58" spans="2:18">
      <c r="B58" s="14"/>
      <c r="C58" s="15"/>
      <c r="D58" s="31"/>
      <c r="E58" s="15"/>
      <c r="F58" s="15"/>
      <c r="G58" s="15"/>
      <c r="H58" s="32"/>
      <c r="I58" s="15"/>
      <c r="J58" s="31"/>
      <c r="K58" s="15"/>
      <c r="L58" s="15"/>
      <c r="M58" s="15"/>
      <c r="N58" s="15"/>
      <c r="O58" s="15"/>
      <c r="P58" s="32"/>
      <c r="Q58" s="15"/>
      <c r="R58" s="16"/>
    </row>
    <row r="59" spans="2:18" s="1" customFormat="1" ht="15">
      <c r="B59" s="22"/>
      <c r="C59" s="23"/>
      <c r="D59" s="33" t="s">
        <v>53</v>
      </c>
      <c r="E59" s="34"/>
      <c r="F59" s="34"/>
      <c r="G59" s="35" t="s">
        <v>54</v>
      </c>
      <c r="H59" s="36"/>
      <c r="I59" s="23"/>
      <c r="J59" s="33" t="s">
        <v>53</v>
      </c>
      <c r="K59" s="34"/>
      <c r="L59" s="34"/>
      <c r="M59" s="34"/>
      <c r="N59" s="35" t="s">
        <v>54</v>
      </c>
      <c r="O59" s="34"/>
      <c r="P59" s="36"/>
      <c r="Q59" s="23"/>
      <c r="R59" s="24"/>
    </row>
    <row r="60" spans="2:18">
      <c r="B60" s="1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6"/>
    </row>
    <row r="61" spans="2:18" s="1" customFormat="1" ht="15">
      <c r="B61" s="22"/>
      <c r="C61" s="23"/>
      <c r="D61" s="28" t="s">
        <v>55</v>
      </c>
      <c r="E61" s="29"/>
      <c r="F61" s="29"/>
      <c r="G61" s="29"/>
      <c r="H61" s="30"/>
      <c r="I61" s="23"/>
      <c r="J61" s="28" t="s">
        <v>56</v>
      </c>
      <c r="K61" s="29"/>
      <c r="L61" s="29"/>
      <c r="M61" s="29"/>
      <c r="N61" s="29"/>
      <c r="O61" s="29"/>
      <c r="P61" s="30"/>
      <c r="Q61" s="23"/>
      <c r="R61" s="24"/>
    </row>
    <row r="62" spans="2:18">
      <c r="B62" s="14"/>
      <c r="C62" s="15"/>
      <c r="D62" s="31"/>
      <c r="E62" s="15"/>
      <c r="F62" s="15"/>
      <c r="G62" s="15"/>
      <c r="H62" s="32"/>
      <c r="I62" s="15"/>
      <c r="J62" s="31"/>
      <c r="K62" s="15"/>
      <c r="L62" s="15"/>
      <c r="M62" s="15"/>
      <c r="N62" s="15"/>
      <c r="O62" s="15"/>
      <c r="P62" s="32"/>
      <c r="Q62" s="15"/>
      <c r="R62" s="16"/>
    </row>
    <row r="63" spans="2:18">
      <c r="B63" s="14"/>
      <c r="C63" s="15"/>
      <c r="D63" s="31"/>
      <c r="E63" s="15"/>
      <c r="F63" s="15"/>
      <c r="G63" s="15"/>
      <c r="H63" s="32"/>
      <c r="I63" s="15"/>
      <c r="J63" s="31"/>
      <c r="K63" s="15"/>
      <c r="L63" s="15"/>
      <c r="M63" s="15"/>
      <c r="N63" s="15"/>
      <c r="O63" s="15"/>
      <c r="P63" s="32"/>
      <c r="Q63" s="15"/>
      <c r="R63" s="16"/>
    </row>
    <row r="64" spans="2:18">
      <c r="B64" s="14"/>
      <c r="C64" s="15"/>
      <c r="D64" s="31"/>
      <c r="E64" s="15"/>
      <c r="F64" s="15"/>
      <c r="G64" s="15"/>
      <c r="H64" s="32"/>
      <c r="I64" s="15"/>
      <c r="J64" s="31"/>
      <c r="K64" s="15"/>
      <c r="L64" s="15"/>
      <c r="M64" s="15"/>
      <c r="N64" s="15"/>
      <c r="O64" s="15"/>
      <c r="P64" s="32"/>
      <c r="Q64" s="15"/>
      <c r="R64" s="16"/>
    </row>
    <row r="65" spans="2:18">
      <c r="B65" s="14"/>
      <c r="C65" s="15"/>
      <c r="D65" s="31"/>
      <c r="E65" s="15"/>
      <c r="F65" s="15"/>
      <c r="G65" s="15"/>
      <c r="H65" s="32"/>
      <c r="I65" s="15"/>
      <c r="J65" s="31"/>
      <c r="K65" s="15"/>
      <c r="L65" s="15"/>
      <c r="M65" s="15"/>
      <c r="N65" s="15"/>
      <c r="O65" s="15"/>
      <c r="P65" s="32"/>
      <c r="Q65" s="15"/>
      <c r="R65" s="16"/>
    </row>
    <row r="66" spans="2:18">
      <c r="B66" s="14"/>
      <c r="C66" s="15"/>
      <c r="D66" s="31"/>
      <c r="E66" s="15"/>
      <c r="F66" s="15"/>
      <c r="G66" s="15"/>
      <c r="H66" s="32"/>
      <c r="I66" s="15"/>
      <c r="J66" s="31"/>
      <c r="K66" s="15"/>
      <c r="L66" s="15"/>
      <c r="M66" s="15"/>
      <c r="N66" s="15"/>
      <c r="O66" s="15"/>
      <c r="P66" s="32"/>
      <c r="Q66" s="15"/>
      <c r="R66" s="16"/>
    </row>
    <row r="67" spans="2:18">
      <c r="B67" s="14"/>
      <c r="C67" s="15"/>
      <c r="D67" s="31"/>
      <c r="E67" s="15"/>
      <c r="F67" s="15"/>
      <c r="G67" s="15"/>
      <c r="H67" s="32"/>
      <c r="I67" s="15"/>
      <c r="J67" s="31"/>
      <c r="K67" s="15"/>
      <c r="L67" s="15"/>
      <c r="M67" s="15"/>
      <c r="N67" s="15"/>
      <c r="O67" s="15"/>
      <c r="P67" s="32"/>
      <c r="Q67" s="15"/>
      <c r="R67" s="16"/>
    </row>
    <row r="68" spans="2:18">
      <c r="B68" s="14"/>
      <c r="C68" s="15"/>
      <c r="D68" s="31"/>
      <c r="E68" s="15"/>
      <c r="F68" s="15"/>
      <c r="G68" s="15"/>
      <c r="H68" s="32"/>
      <c r="I68" s="15"/>
      <c r="J68" s="31"/>
      <c r="K68" s="15"/>
      <c r="L68" s="15"/>
      <c r="M68" s="15"/>
      <c r="N68" s="15"/>
      <c r="O68" s="15"/>
      <c r="P68" s="32"/>
      <c r="Q68" s="15"/>
      <c r="R68" s="16"/>
    </row>
    <row r="69" spans="2:18">
      <c r="B69" s="14"/>
      <c r="C69" s="15"/>
      <c r="D69" s="31"/>
      <c r="E69" s="15"/>
      <c r="F69" s="15"/>
      <c r="G69" s="15"/>
      <c r="H69" s="32"/>
      <c r="I69" s="15"/>
      <c r="J69" s="31"/>
      <c r="K69" s="15"/>
      <c r="L69" s="15"/>
      <c r="M69" s="15"/>
      <c r="N69" s="15"/>
      <c r="O69" s="15"/>
      <c r="P69" s="32"/>
      <c r="Q69" s="15"/>
      <c r="R69" s="16"/>
    </row>
    <row r="70" spans="2:18" s="1" customFormat="1" ht="15">
      <c r="B70" s="22"/>
      <c r="C70" s="23"/>
      <c r="D70" s="33" t="s">
        <v>53</v>
      </c>
      <c r="E70" s="34"/>
      <c r="F70" s="34"/>
      <c r="G70" s="35" t="s">
        <v>54</v>
      </c>
      <c r="H70" s="36"/>
      <c r="I70" s="23"/>
      <c r="J70" s="33" t="s">
        <v>53</v>
      </c>
      <c r="K70" s="34"/>
      <c r="L70" s="34"/>
      <c r="M70" s="34"/>
      <c r="N70" s="35" t="s">
        <v>54</v>
      </c>
      <c r="O70" s="34"/>
      <c r="P70" s="36"/>
      <c r="Q70" s="23"/>
      <c r="R70" s="24"/>
    </row>
    <row r="71" spans="2:18" s="1" customFormat="1" ht="14.45" customHeight="1">
      <c r="B71" s="37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9"/>
    </row>
    <row r="75" spans="2:18" s="1" customFormat="1" ht="6.95" customHeight="1"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2"/>
    </row>
    <row r="76" spans="2:18" s="1" customFormat="1" ht="36.950000000000003" customHeight="1">
      <c r="B76" s="22"/>
      <c r="C76" s="300" t="s">
        <v>316</v>
      </c>
      <c r="D76" s="286"/>
      <c r="E76" s="286"/>
      <c r="F76" s="286"/>
      <c r="G76" s="286"/>
      <c r="H76" s="286"/>
      <c r="I76" s="286"/>
      <c r="J76" s="286"/>
      <c r="K76" s="286"/>
      <c r="L76" s="286"/>
      <c r="M76" s="286"/>
      <c r="N76" s="286"/>
      <c r="O76" s="286"/>
      <c r="P76" s="286"/>
      <c r="Q76" s="286"/>
      <c r="R76" s="24"/>
    </row>
    <row r="77" spans="2:18" s="1" customFormat="1" ht="6.95" customHeight="1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4"/>
    </row>
    <row r="78" spans="2:18" s="1" customFormat="1" ht="30" customHeight="1">
      <c r="B78" s="22"/>
      <c r="C78" s="20" t="s">
        <v>15</v>
      </c>
      <c r="D78" s="23"/>
      <c r="E78" s="23"/>
      <c r="F78" s="285" t="str">
        <f>F6</f>
        <v>Stavební úpravy objektu IET v areáu VŠB - TU Ostrava-Poruba</v>
      </c>
      <c r="G78" s="286"/>
      <c r="H78" s="286"/>
      <c r="I78" s="286"/>
      <c r="J78" s="286"/>
      <c r="K78" s="286"/>
      <c r="L78" s="286"/>
      <c r="M78" s="286"/>
      <c r="N78" s="286"/>
      <c r="O78" s="286"/>
      <c r="P78" s="286"/>
      <c r="Q78" s="23"/>
      <c r="R78" s="24"/>
    </row>
    <row r="79" spans="2:18" s="1" customFormat="1" ht="36.950000000000003" customHeight="1">
      <c r="B79" s="22"/>
      <c r="C79" s="43" t="s">
        <v>90</v>
      </c>
      <c r="D79" s="23"/>
      <c r="E79" s="23"/>
      <c r="F79" s="287" t="str">
        <f>F7</f>
        <v>1 - D1.4.3 Zařízení zdravotechnických instalací</v>
      </c>
      <c r="G79" s="286"/>
      <c r="H79" s="286"/>
      <c r="I79" s="286"/>
      <c r="J79" s="286"/>
      <c r="K79" s="286"/>
      <c r="L79" s="286"/>
      <c r="M79" s="286"/>
      <c r="N79" s="286"/>
      <c r="O79" s="286"/>
      <c r="P79" s="286"/>
      <c r="Q79" s="23"/>
      <c r="R79" s="24"/>
    </row>
    <row r="80" spans="2:18" s="1" customFormat="1" ht="6.95" customHeight="1">
      <c r="B80" s="22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4"/>
    </row>
    <row r="81" spans="2:47" s="1" customFormat="1" ht="18" customHeight="1">
      <c r="B81" s="22"/>
      <c r="C81" s="20" t="s">
        <v>21</v>
      </c>
      <c r="D81" s="23"/>
      <c r="E81" s="23"/>
      <c r="F81" s="18" t="str">
        <f>F9</f>
        <v>Ostrava-Poruba</v>
      </c>
      <c r="G81" s="23"/>
      <c r="H81" s="23"/>
      <c r="I81" s="23"/>
      <c r="J81" s="23"/>
      <c r="K81" s="20" t="s">
        <v>23</v>
      </c>
      <c r="L81" s="23"/>
      <c r="M81" s="288" t="str">
        <f>IF(O9="","",O9)</f>
        <v>13.4.2017</v>
      </c>
      <c r="N81" s="286"/>
      <c r="O81" s="286"/>
      <c r="P81" s="286"/>
      <c r="Q81" s="23"/>
      <c r="R81" s="24"/>
    </row>
    <row r="82" spans="2:47" s="1" customFormat="1" ht="6.95" customHeight="1"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4"/>
    </row>
    <row r="83" spans="2:47" s="1" customFormat="1" ht="15">
      <c r="B83" s="22"/>
      <c r="C83" s="20" t="s">
        <v>27</v>
      </c>
      <c r="D83" s="23"/>
      <c r="E83" s="23"/>
      <c r="F83" s="18" t="str">
        <f>E12</f>
        <v xml:space="preserve"> </v>
      </c>
      <c r="G83" s="23"/>
      <c r="H83" s="23"/>
      <c r="I83" s="23"/>
      <c r="J83" s="23"/>
      <c r="K83" s="20" t="s">
        <v>32</v>
      </c>
      <c r="L83" s="23"/>
      <c r="M83" s="289" t="str">
        <f>E18</f>
        <v>Ing. Petr Kudlík</v>
      </c>
      <c r="N83" s="286"/>
      <c r="O83" s="286"/>
      <c r="P83" s="286"/>
      <c r="Q83" s="286"/>
      <c r="R83" s="24"/>
    </row>
    <row r="84" spans="2:47" s="1" customFormat="1" ht="14.45" customHeight="1">
      <c r="B84" s="22"/>
      <c r="C84" s="20" t="s">
        <v>31</v>
      </c>
      <c r="D84" s="23"/>
      <c r="E84" s="23"/>
      <c r="F84" s="18" t="str">
        <f>IF(E15="","",E15)</f>
        <v xml:space="preserve"> </v>
      </c>
      <c r="G84" s="23"/>
      <c r="H84" s="23"/>
      <c r="I84" s="23"/>
      <c r="J84" s="23"/>
      <c r="K84" s="20" t="s">
        <v>35</v>
      </c>
      <c r="L84" s="23"/>
      <c r="M84" s="289" t="str">
        <f>E21</f>
        <v>Lenka Jugová</v>
      </c>
      <c r="N84" s="286"/>
      <c r="O84" s="286"/>
      <c r="P84" s="286"/>
      <c r="Q84" s="286"/>
      <c r="R84" s="24"/>
    </row>
    <row r="85" spans="2:47" s="1" customFormat="1" ht="10.35" customHeight="1">
      <c r="B85" s="22"/>
      <c r="C85" s="23"/>
      <c r="D85" s="23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  <c r="P85" s="23"/>
      <c r="Q85" s="23"/>
      <c r="R85" s="24"/>
    </row>
    <row r="86" spans="2:47" s="1" customFormat="1" ht="29.25" customHeight="1">
      <c r="B86" s="22"/>
      <c r="C86" s="301" t="s">
        <v>94</v>
      </c>
      <c r="D86" s="299"/>
      <c r="E86" s="299"/>
      <c r="F86" s="299"/>
      <c r="G86" s="299"/>
      <c r="H86" s="51"/>
      <c r="I86" s="51"/>
      <c r="J86" s="51"/>
      <c r="K86" s="51"/>
      <c r="L86" s="51"/>
      <c r="M86" s="51"/>
      <c r="N86" s="301" t="s">
        <v>95</v>
      </c>
      <c r="O86" s="286"/>
      <c r="P86" s="286"/>
      <c r="Q86" s="286"/>
      <c r="R86" s="24"/>
    </row>
    <row r="87" spans="2:47" s="1" customFormat="1" ht="10.35" customHeight="1">
      <c r="B87" s="22"/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3"/>
      <c r="R87" s="24"/>
    </row>
    <row r="88" spans="2:47" s="1" customFormat="1" ht="29.25" customHeight="1">
      <c r="B88" s="22"/>
      <c r="C88" s="58" t="s">
        <v>96</v>
      </c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302">
        <f>N115</f>
        <v>0</v>
      </c>
      <c r="O88" s="286"/>
      <c r="P88" s="286"/>
      <c r="Q88" s="286"/>
      <c r="R88" s="24"/>
      <c r="AU88" s="10" t="s">
        <v>97</v>
      </c>
    </row>
    <row r="89" spans="2:47" s="2" customFormat="1" ht="24.95" customHeight="1">
      <c r="B89" s="59"/>
      <c r="C89" s="60"/>
      <c r="D89" s="61" t="s">
        <v>98</v>
      </c>
      <c r="E89" s="60"/>
      <c r="F89" s="60"/>
      <c r="G89" s="60"/>
      <c r="H89" s="60"/>
      <c r="I89" s="60"/>
      <c r="J89" s="60"/>
      <c r="K89" s="60"/>
      <c r="L89" s="60"/>
      <c r="M89" s="60"/>
      <c r="N89" s="269">
        <f>N116</f>
        <v>0</v>
      </c>
      <c r="O89" s="294"/>
      <c r="P89" s="294"/>
      <c r="Q89" s="294"/>
      <c r="R89" s="62"/>
    </row>
    <row r="90" spans="2:47" s="3" customFormat="1" ht="19.899999999999999" customHeight="1">
      <c r="B90" s="63"/>
      <c r="C90" s="64"/>
      <c r="D90" s="65" t="s">
        <v>99</v>
      </c>
      <c r="E90" s="64"/>
      <c r="F90" s="64"/>
      <c r="G90" s="64"/>
      <c r="H90" s="64"/>
      <c r="I90" s="64"/>
      <c r="J90" s="64"/>
      <c r="K90" s="64"/>
      <c r="L90" s="64"/>
      <c r="M90" s="64"/>
      <c r="N90" s="295">
        <f>N117</f>
        <v>0</v>
      </c>
      <c r="O90" s="296"/>
      <c r="P90" s="296"/>
      <c r="Q90" s="296"/>
      <c r="R90" s="66"/>
    </row>
    <row r="91" spans="2:47" s="3" customFormat="1" ht="19.899999999999999" customHeight="1">
      <c r="B91" s="63"/>
      <c r="C91" s="64"/>
      <c r="D91" s="65" t="s">
        <v>100</v>
      </c>
      <c r="E91" s="64"/>
      <c r="F91" s="64"/>
      <c r="G91" s="64"/>
      <c r="H91" s="64"/>
      <c r="I91" s="64"/>
      <c r="J91" s="64"/>
      <c r="K91" s="64"/>
      <c r="L91" s="64"/>
      <c r="M91" s="64"/>
      <c r="N91" s="295">
        <f>N126</f>
        <v>0</v>
      </c>
      <c r="O91" s="296"/>
      <c r="P91" s="296"/>
      <c r="Q91" s="296"/>
      <c r="R91" s="66"/>
    </row>
    <row r="92" spans="2:47" s="3" customFormat="1" ht="19.899999999999999" customHeight="1">
      <c r="B92" s="63"/>
      <c r="C92" s="64"/>
      <c r="D92" s="65" t="s">
        <v>101</v>
      </c>
      <c r="E92" s="64"/>
      <c r="F92" s="64"/>
      <c r="G92" s="64"/>
      <c r="H92" s="64"/>
      <c r="I92" s="64"/>
      <c r="J92" s="64"/>
      <c r="K92" s="64"/>
      <c r="L92" s="64"/>
      <c r="M92" s="64"/>
      <c r="N92" s="295">
        <f>N152</f>
        <v>0</v>
      </c>
      <c r="O92" s="296"/>
      <c r="P92" s="296"/>
      <c r="Q92" s="296"/>
      <c r="R92" s="66"/>
    </row>
    <row r="93" spans="2:47" s="3" customFormat="1" ht="19.899999999999999" customHeight="1">
      <c r="B93" s="63"/>
      <c r="C93" s="64"/>
      <c r="D93" s="65" t="s">
        <v>102</v>
      </c>
      <c r="E93" s="64"/>
      <c r="F93" s="64"/>
      <c r="G93" s="64"/>
      <c r="H93" s="64"/>
      <c r="I93" s="64"/>
      <c r="J93" s="64"/>
      <c r="K93" s="64"/>
      <c r="L93" s="64"/>
      <c r="M93" s="64"/>
      <c r="N93" s="295">
        <f>N201</f>
        <v>0</v>
      </c>
      <c r="O93" s="296"/>
      <c r="P93" s="296"/>
      <c r="Q93" s="296"/>
      <c r="R93" s="66"/>
    </row>
    <row r="94" spans="2:47" s="2" customFormat="1" ht="24.95" customHeight="1">
      <c r="B94" s="59"/>
      <c r="C94" s="60"/>
      <c r="D94" s="61" t="s">
        <v>103</v>
      </c>
      <c r="E94" s="60"/>
      <c r="F94" s="60"/>
      <c r="G94" s="60"/>
      <c r="H94" s="60"/>
      <c r="I94" s="60"/>
      <c r="J94" s="60"/>
      <c r="K94" s="60"/>
      <c r="L94" s="60"/>
      <c r="M94" s="60"/>
      <c r="N94" s="269">
        <f>N217</f>
        <v>0</v>
      </c>
      <c r="O94" s="294"/>
      <c r="P94" s="294"/>
      <c r="Q94" s="294"/>
      <c r="R94" s="62"/>
    </row>
    <row r="95" spans="2:47" s="1" customFormat="1" ht="21.75" customHeight="1">
      <c r="B95" s="22"/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3"/>
      <c r="R95" s="24"/>
    </row>
    <row r="96" spans="2:47" s="1" customFormat="1" ht="29.25" customHeight="1">
      <c r="B96" s="22"/>
      <c r="C96" s="58" t="s">
        <v>104</v>
      </c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97">
        <v>0</v>
      </c>
      <c r="O96" s="286"/>
      <c r="P96" s="286"/>
      <c r="Q96" s="286"/>
      <c r="R96" s="24"/>
      <c r="T96" s="67"/>
      <c r="U96" s="68" t="s">
        <v>41</v>
      </c>
    </row>
    <row r="97" spans="2:18" s="1" customFormat="1" ht="18" customHeight="1"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4"/>
    </row>
    <row r="98" spans="2:18" s="1" customFormat="1" ht="29.25" customHeight="1">
      <c r="B98" s="22"/>
      <c r="C98" s="50" t="s">
        <v>87</v>
      </c>
      <c r="D98" s="51"/>
      <c r="E98" s="51"/>
      <c r="F98" s="51"/>
      <c r="G98" s="51"/>
      <c r="H98" s="51"/>
      <c r="I98" s="51"/>
      <c r="J98" s="51"/>
      <c r="K98" s="51"/>
      <c r="L98" s="298">
        <f>ROUND(SUM(N88+N96),2)</f>
        <v>0</v>
      </c>
      <c r="M98" s="299"/>
      <c r="N98" s="299"/>
      <c r="O98" s="299"/>
      <c r="P98" s="299"/>
      <c r="Q98" s="299"/>
      <c r="R98" s="24"/>
    </row>
    <row r="99" spans="2:18" s="1" customFormat="1" ht="6.95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9"/>
    </row>
    <row r="103" spans="2:18" s="1" customFormat="1" ht="6.95" customHeight="1"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2"/>
    </row>
    <row r="104" spans="2:18" s="1" customFormat="1" ht="36.950000000000003" customHeight="1">
      <c r="B104" s="22"/>
      <c r="C104" s="300" t="s">
        <v>317</v>
      </c>
      <c r="D104" s="286"/>
      <c r="E104" s="286"/>
      <c r="F104" s="286"/>
      <c r="G104" s="286"/>
      <c r="H104" s="286"/>
      <c r="I104" s="286"/>
      <c r="J104" s="286"/>
      <c r="K104" s="286"/>
      <c r="L104" s="286"/>
      <c r="M104" s="286"/>
      <c r="N104" s="286"/>
      <c r="O104" s="286"/>
      <c r="P104" s="286"/>
      <c r="Q104" s="286"/>
      <c r="R104" s="24"/>
    </row>
    <row r="105" spans="2:18" s="1" customFormat="1" ht="6.95" customHeight="1">
      <c r="B105" s="22"/>
      <c r="C105" s="23"/>
      <c r="D105" s="23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  <c r="P105" s="23"/>
      <c r="Q105" s="23"/>
      <c r="R105" s="24"/>
    </row>
    <row r="106" spans="2:18" s="1" customFormat="1" ht="30" customHeight="1">
      <c r="B106" s="22"/>
      <c r="C106" s="20" t="s">
        <v>15</v>
      </c>
      <c r="D106" s="23"/>
      <c r="E106" s="23"/>
      <c r="F106" s="285" t="str">
        <f>F6</f>
        <v>Stavební úpravy objektu IET v areáu VŠB - TU Ostrava-Poruba</v>
      </c>
      <c r="G106" s="286"/>
      <c r="H106" s="286"/>
      <c r="I106" s="286"/>
      <c r="J106" s="286"/>
      <c r="K106" s="286"/>
      <c r="L106" s="286"/>
      <c r="M106" s="286"/>
      <c r="N106" s="286"/>
      <c r="O106" s="286"/>
      <c r="P106" s="286"/>
      <c r="Q106" s="23"/>
      <c r="R106" s="24"/>
    </row>
    <row r="107" spans="2:18" s="1" customFormat="1" ht="36.950000000000003" customHeight="1">
      <c r="B107" s="22"/>
      <c r="C107" s="43" t="s">
        <v>90</v>
      </c>
      <c r="D107" s="23"/>
      <c r="E107" s="23"/>
      <c r="F107" s="287" t="str">
        <f>F7</f>
        <v>1 - D1.4.3 Zařízení zdravotechnických instalací</v>
      </c>
      <c r="G107" s="286"/>
      <c r="H107" s="286"/>
      <c r="I107" s="286"/>
      <c r="J107" s="286"/>
      <c r="K107" s="286"/>
      <c r="L107" s="286"/>
      <c r="M107" s="286"/>
      <c r="N107" s="286"/>
      <c r="O107" s="286"/>
      <c r="P107" s="286"/>
      <c r="Q107" s="23"/>
      <c r="R107" s="24"/>
    </row>
    <row r="108" spans="2:18" s="1" customFormat="1" ht="6.95" customHeight="1">
      <c r="B108" s="22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4"/>
    </row>
    <row r="109" spans="2:18" s="1" customFormat="1" ht="18" customHeight="1">
      <c r="B109" s="22"/>
      <c r="C109" s="20" t="s">
        <v>21</v>
      </c>
      <c r="D109" s="23"/>
      <c r="E109" s="23"/>
      <c r="F109" s="18" t="str">
        <f>F9</f>
        <v>Ostrava-Poruba</v>
      </c>
      <c r="G109" s="23"/>
      <c r="H109" s="23"/>
      <c r="I109" s="23"/>
      <c r="J109" s="23"/>
      <c r="K109" s="20" t="s">
        <v>23</v>
      </c>
      <c r="L109" s="23"/>
      <c r="M109" s="288" t="str">
        <f>IF(O9="","",O9)</f>
        <v>13.4.2017</v>
      </c>
      <c r="N109" s="286"/>
      <c r="O109" s="286"/>
      <c r="P109" s="286"/>
      <c r="Q109" s="23"/>
      <c r="R109" s="24"/>
    </row>
    <row r="110" spans="2:18" s="1" customFormat="1" ht="6.95" customHeight="1">
      <c r="B110" s="22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4"/>
    </row>
    <row r="111" spans="2:18" s="1" customFormat="1" ht="15">
      <c r="B111" s="22"/>
      <c r="C111" s="20" t="s">
        <v>27</v>
      </c>
      <c r="D111" s="23"/>
      <c r="E111" s="23"/>
      <c r="F111" s="18" t="str">
        <f>E12</f>
        <v xml:space="preserve"> </v>
      </c>
      <c r="G111" s="23"/>
      <c r="H111" s="23"/>
      <c r="I111" s="23"/>
      <c r="J111" s="23"/>
      <c r="K111" s="20" t="s">
        <v>32</v>
      </c>
      <c r="L111" s="23"/>
      <c r="M111" s="289" t="str">
        <f>E18</f>
        <v>Ing. Petr Kudlík</v>
      </c>
      <c r="N111" s="286"/>
      <c r="O111" s="286"/>
      <c r="P111" s="286"/>
      <c r="Q111" s="286"/>
      <c r="R111" s="24"/>
    </row>
    <row r="112" spans="2:18" s="1" customFormat="1" ht="14.45" customHeight="1">
      <c r="B112" s="22"/>
      <c r="C112" s="20" t="s">
        <v>31</v>
      </c>
      <c r="D112" s="23"/>
      <c r="E112" s="23"/>
      <c r="F112" s="18" t="str">
        <f>IF(E15="","",E15)</f>
        <v xml:space="preserve"> </v>
      </c>
      <c r="G112" s="23"/>
      <c r="H112" s="23"/>
      <c r="I112" s="23"/>
      <c r="J112" s="23"/>
      <c r="K112" s="20" t="s">
        <v>35</v>
      </c>
      <c r="L112" s="23"/>
      <c r="M112" s="289" t="str">
        <f>E21</f>
        <v>Lenka Jugová</v>
      </c>
      <c r="N112" s="286"/>
      <c r="O112" s="286"/>
      <c r="P112" s="286"/>
      <c r="Q112" s="286"/>
      <c r="R112" s="24"/>
    </row>
    <row r="113" spans="2:65" s="1" customFormat="1" ht="10.35" customHeight="1">
      <c r="B113" s="22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4"/>
    </row>
    <row r="114" spans="2:65" s="4" customFormat="1" ht="29.25" customHeight="1">
      <c r="B114" s="69"/>
      <c r="C114" s="70" t="s">
        <v>105</v>
      </c>
      <c r="D114" s="71" t="s">
        <v>106</v>
      </c>
      <c r="E114" s="71" t="s">
        <v>59</v>
      </c>
      <c r="F114" s="290" t="s">
        <v>107</v>
      </c>
      <c r="G114" s="291"/>
      <c r="H114" s="291"/>
      <c r="I114" s="291"/>
      <c r="J114" s="71" t="s">
        <v>108</v>
      </c>
      <c r="K114" s="71" t="s">
        <v>109</v>
      </c>
      <c r="L114" s="292" t="s">
        <v>110</v>
      </c>
      <c r="M114" s="291"/>
      <c r="N114" s="290" t="s">
        <v>95</v>
      </c>
      <c r="O114" s="291"/>
      <c r="P114" s="291"/>
      <c r="Q114" s="293"/>
      <c r="R114" s="72"/>
      <c r="T114" s="45" t="s">
        <v>111</v>
      </c>
      <c r="U114" s="46" t="s">
        <v>41</v>
      </c>
      <c r="V114" s="46" t="s">
        <v>112</v>
      </c>
      <c r="W114" s="46" t="s">
        <v>113</v>
      </c>
      <c r="X114" s="46" t="s">
        <v>114</v>
      </c>
      <c r="Y114" s="46" t="s">
        <v>115</v>
      </c>
      <c r="Z114" s="46" t="s">
        <v>116</v>
      </c>
      <c r="AA114" s="47" t="s">
        <v>117</v>
      </c>
    </row>
    <row r="115" spans="2:65" s="1" customFormat="1" ht="29.25" customHeight="1">
      <c r="B115" s="22"/>
      <c r="C115" s="49" t="s">
        <v>92</v>
      </c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266">
        <f>BK115</f>
        <v>0</v>
      </c>
      <c r="O115" s="267"/>
      <c r="P115" s="267"/>
      <c r="Q115" s="267"/>
      <c r="R115" s="24"/>
      <c r="T115" s="48"/>
      <c r="U115" s="29"/>
      <c r="V115" s="29"/>
      <c r="W115" s="73">
        <f>W116+W217</f>
        <v>105.09194599999999</v>
      </c>
      <c r="X115" s="29"/>
      <c r="Y115" s="73">
        <f>Y116+Y217</f>
        <v>0.125695</v>
      </c>
      <c r="Z115" s="29"/>
      <c r="AA115" s="74">
        <f>AA116+AA217</f>
        <v>0</v>
      </c>
      <c r="AT115" s="10" t="s">
        <v>76</v>
      </c>
      <c r="AU115" s="10" t="s">
        <v>97</v>
      </c>
      <c r="BK115" s="75">
        <f>BK116+BK217</f>
        <v>0</v>
      </c>
    </row>
    <row r="116" spans="2:65" s="5" customFormat="1" ht="37.35" customHeight="1">
      <c r="B116" s="76"/>
      <c r="C116" s="77"/>
      <c r="D116" s="78" t="s">
        <v>98</v>
      </c>
      <c r="E116" s="78"/>
      <c r="F116" s="78"/>
      <c r="G116" s="78"/>
      <c r="H116" s="78"/>
      <c r="I116" s="78"/>
      <c r="J116" s="78"/>
      <c r="K116" s="78"/>
      <c r="L116" s="78"/>
      <c r="M116" s="78"/>
      <c r="N116" s="268">
        <f>BK116</f>
        <v>0</v>
      </c>
      <c r="O116" s="269"/>
      <c r="P116" s="269"/>
      <c r="Q116" s="269"/>
      <c r="R116" s="79"/>
      <c r="T116" s="80"/>
      <c r="U116" s="77"/>
      <c r="V116" s="77"/>
      <c r="W116" s="81">
        <f>W117+W126+W152+W201</f>
        <v>105.09194599999999</v>
      </c>
      <c r="X116" s="77"/>
      <c r="Y116" s="81">
        <f>Y117+Y126+Y152+Y201</f>
        <v>0.125695</v>
      </c>
      <c r="Z116" s="77"/>
      <c r="AA116" s="82">
        <f>AA117+AA126+AA152+AA201</f>
        <v>0</v>
      </c>
      <c r="AR116" s="83" t="s">
        <v>89</v>
      </c>
      <c r="AT116" s="84" t="s">
        <v>76</v>
      </c>
      <c r="AU116" s="84" t="s">
        <v>77</v>
      </c>
      <c r="AY116" s="83" t="s">
        <v>118</v>
      </c>
      <c r="BK116" s="85">
        <f>BK117+BK126+BK152+BK201</f>
        <v>0</v>
      </c>
    </row>
    <row r="117" spans="2:65" s="5" customFormat="1" ht="19.899999999999999" customHeight="1">
      <c r="B117" s="76"/>
      <c r="C117" s="77"/>
      <c r="D117" s="86" t="s">
        <v>99</v>
      </c>
      <c r="E117" s="86"/>
      <c r="F117" s="86"/>
      <c r="G117" s="86"/>
      <c r="H117" s="86"/>
      <c r="I117" s="86"/>
      <c r="J117" s="86"/>
      <c r="K117" s="86"/>
      <c r="L117" s="86"/>
      <c r="M117" s="86"/>
      <c r="N117" s="270">
        <f>BK117</f>
        <v>0</v>
      </c>
      <c r="O117" s="271"/>
      <c r="P117" s="271"/>
      <c r="Q117" s="271"/>
      <c r="R117" s="79"/>
      <c r="T117" s="80"/>
      <c r="U117" s="77"/>
      <c r="V117" s="77"/>
      <c r="W117" s="81">
        <f>SUM(W118:W125)</f>
        <v>0.98679600000000012</v>
      </c>
      <c r="X117" s="77"/>
      <c r="Y117" s="81">
        <f>SUM(Y118:Y125)</f>
        <v>5.7000000000000002E-3</v>
      </c>
      <c r="Z117" s="77"/>
      <c r="AA117" s="82">
        <f>SUM(AA118:AA125)</f>
        <v>0</v>
      </c>
      <c r="AR117" s="83" t="s">
        <v>89</v>
      </c>
      <c r="AT117" s="84" t="s">
        <v>76</v>
      </c>
      <c r="AU117" s="84" t="s">
        <v>20</v>
      </c>
      <c r="AY117" s="83" t="s">
        <v>118</v>
      </c>
      <c r="BK117" s="85">
        <f>SUM(BK118:BK125)</f>
        <v>0</v>
      </c>
    </row>
    <row r="118" spans="2:65" s="1" customFormat="1" ht="44.25" customHeight="1">
      <c r="B118" s="87"/>
      <c r="C118" s="88" t="s">
        <v>20</v>
      </c>
      <c r="D118" s="88" t="s">
        <v>119</v>
      </c>
      <c r="E118" s="89" t="s">
        <v>120</v>
      </c>
      <c r="F118" s="263" t="s">
        <v>121</v>
      </c>
      <c r="G118" s="264"/>
      <c r="H118" s="264"/>
      <c r="I118" s="264"/>
      <c r="J118" s="90" t="s">
        <v>122</v>
      </c>
      <c r="K118" s="91">
        <v>7.5</v>
      </c>
      <c r="L118" s="265"/>
      <c r="M118" s="264"/>
      <c r="N118" s="265"/>
      <c r="O118" s="264"/>
      <c r="P118" s="264"/>
      <c r="Q118" s="264"/>
      <c r="R118" s="92"/>
      <c r="T118" s="93" t="s">
        <v>3</v>
      </c>
      <c r="U118" s="27" t="s">
        <v>42</v>
      </c>
      <c r="V118" s="94">
        <v>0.13</v>
      </c>
      <c r="W118" s="94">
        <f>V118*K118</f>
        <v>0.97500000000000009</v>
      </c>
      <c r="X118" s="94">
        <v>2.0000000000000001E-4</v>
      </c>
      <c r="Y118" s="94">
        <f>X118*K118</f>
        <v>1.5E-3</v>
      </c>
      <c r="Z118" s="94">
        <v>0</v>
      </c>
      <c r="AA118" s="95">
        <f>Z118*K118</f>
        <v>0</v>
      </c>
      <c r="AR118" s="10" t="s">
        <v>123</v>
      </c>
      <c r="AT118" s="10" t="s">
        <v>119</v>
      </c>
      <c r="AU118" s="10" t="s">
        <v>89</v>
      </c>
      <c r="AY118" s="10" t="s">
        <v>118</v>
      </c>
      <c r="BE118" s="96">
        <f>IF(U118="základní",N118,0)</f>
        <v>0</v>
      </c>
      <c r="BF118" s="96">
        <f>IF(U118="snížená",N118,0)</f>
        <v>0</v>
      </c>
      <c r="BG118" s="96">
        <f>IF(U118="zákl. přenesená",N118,0)</f>
        <v>0</v>
      </c>
      <c r="BH118" s="96">
        <f>IF(U118="sníž. přenesená",N118,0)</f>
        <v>0</v>
      </c>
      <c r="BI118" s="96">
        <f>IF(U118="nulová",N118,0)</f>
        <v>0</v>
      </c>
      <c r="BJ118" s="10" t="s">
        <v>20</v>
      </c>
      <c r="BK118" s="96">
        <f>ROUND(L118*K118,2)</f>
        <v>0</v>
      </c>
      <c r="BL118" s="10" t="s">
        <v>123</v>
      </c>
      <c r="BM118" s="10" t="s">
        <v>124</v>
      </c>
    </row>
    <row r="119" spans="2:65" s="6" customFormat="1" ht="22.5" customHeight="1">
      <c r="B119" s="97"/>
      <c r="C119" s="98"/>
      <c r="D119" s="98"/>
      <c r="E119" s="99" t="s">
        <v>3</v>
      </c>
      <c r="F119" s="261" t="s">
        <v>125</v>
      </c>
      <c r="G119" s="262"/>
      <c r="H119" s="262"/>
      <c r="I119" s="262"/>
      <c r="J119" s="98"/>
      <c r="K119" s="100">
        <v>7.5</v>
      </c>
      <c r="L119" s="98"/>
      <c r="M119" s="98"/>
      <c r="N119" s="98"/>
      <c r="O119" s="98"/>
      <c r="P119" s="98"/>
      <c r="Q119" s="98"/>
      <c r="R119" s="101"/>
      <c r="T119" s="102"/>
      <c r="U119" s="98"/>
      <c r="V119" s="98"/>
      <c r="W119" s="98"/>
      <c r="X119" s="98"/>
      <c r="Y119" s="98"/>
      <c r="Z119" s="98"/>
      <c r="AA119" s="103"/>
      <c r="AT119" s="104" t="s">
        <v>126</v>
      </c>
      <c r="AU119" s="104" t="s">
        <v>89</v>
      </c>
      <c r="AV119" s="6" t="s">
        <v>89</v>
      </c>
      <c r="AW119" s="6" t="s">
        <v>34</v>
      </c>
      <c r="AX119" s="6" t="s">
        <v>20</v>
      </c>
      <c r="AY119" s="104" t="s">
        <v>118</v>
      </c>
    </row>
    <row r="120" spans="2:65" s="1" customFormat="1" ht="31.5" customHeight="1">
      <c r="B120" s="87"/>
      <c r="C120" s="105" t="s">
        <v>89</v>
      </c>
      <c r="D120" s="105" t="s">
        <v>127</v>
      </c>
      <c r="E120" s="106" t="s">
        <v>128</v>
      </c>
      <c r="F120" s="282" t="s">
        <v>129</v>
      </c>
      <c r="G120" s="283"/>
      <c r="H120" s="283"/>
      <c r="I120" s="283"/>
      <c r="J120" s="107" t="s">
        <v>122</v>
      </c>
      <c r="K120" s="108">
        <v>7.5</v>
      </c>
      <c r="L120" s="284"/>
      <c r="M120" s="283"/>
      <c r="N120" s="284"/>
      <c r="O120" s="264"/>
      <c r="P120" s="264"/>
      <c r="Q120" s="264"/>
      <c r="R120" s="92"/>
      <c r="T120" s="93" t="s">
        <v>3</v>
      </c>
      <c r="U120" s="27" t="s">
        <v>42</v>
      </c>
      <c r="V120" s="94">
        <v>0</v>
      </c>
      <c r="W120" s="94">
        <f>V120*K120</f>
        <v>0</v>
      </c>
      <c r="X120" s="94">
        <v>5.5999999999999995E-4</v>
      </c>
      <c r="Y120" s="94">
        <f>X120*K120</f>
        <v>4.1999999999999997E-3</v>
      </c>
      <c r="Z120" s="94">
        <v>0</v>
      </c>
      <c r="AA120" s="95">
        <f>Z120*K120</f>
        <v>0</v>
      </c>
      <c r="AR120" s="10" t="s">
        <v>130</v>
      </c>
      <c r="AT120" s="10" t="s">
        <v>127</v>
      </c>
      <c r="AU120" s="10" t="s">
        <v>89</v>
      </c>
      <c r="AY120" s="10" t="s">
        <v>118</v>
      </c>
      <c r="BE120" s="96">
        <f>IF(U120="základní",N120,0)</f>
        <v>0</v>
      </c>
      <c r="BF120" s="96">
        <f>IF(U120="snížená",N120,0)</f>
        <v>0</v>
      </c>
      <c r="BG120" s="96">
        <f>IF(U120="zákl. přenesená",N120,0)</f>
        <v>0</v>
      </c>
      <c r="BH120" s="96">
        <f>IF(U120="sníž. přenesená",N120,0)</f>
        <v>0</v>
      </c>
      <c r="BI120" s="96">
        <f>IF(U120="nulová",N120,0)</f>
        <v>0</v>
      </c>
      <c r="BJ120" s="10" t="s">
        <v>20</v>
      </c>
      <c r="BK120" s="96">
        <f>ROUND(L120*K120,2)</f>
        <v>0</v>
      </c>
      <c r="BL120" s="10" t="s">
        <v>123</v>
      </c>
      <c r="BM120" s="10" t="s">
        <v>131</v>
      </c>
    </row>
    <row r="121" spans="2:65" s="7" customFormat="1" ht="22.5" customHeight="1">
      <c r="B121" s="109"/>
      <c r="C121" s="110"/>
      <c r="D121" s="110"/>
      <c r="E121" s="111" t="s">
        <v>3</v>
      </c>
      <c r="F121" s="276" t="s">
        <v>132</v>
      </c>
      <c r="G121" s="277"/>
      <c r="H121" s="277"/>
      <c r="I121" s="277"/>
      <c r="J121" s="110"/>
      <c r="K121" s="112" t="s">
        <v>3</v>
      </c>
      <c r="L121" s="110"/>
      <c r="M121" s="110"/>
      <c r="N121" s="110"/>
      <c r="O121" s="110"/>
      <c r="P121" s="110"/>
      <c r="Q121" s="110"/>
      <c r="R121" s="113"/>
      <c r="T121" s="114"/>
      <c r="U121" s="110"/>
      <c r="V121" s="110"/>
      <c r="W121" s="110"/>
      <c r="X121" s="110"/>
      <c r="Y121" s="110"/>
      <c r="Z121" s="110"/>
      <c r="AA121" s="115"/>
      <c r="AT121" s="116" t="s">
        <v>126</v>
      </c>
      <c r="AU121" s="116" t="s">
        <v>89</v>
      </c>
      <c r="AV121" s="7" t="s">
        <v>20</v>
      </c>
      <c r="AW121" s="7" t="s">
        <v>34</v>
      </c>
      <c r="AX121" s="7" t="s">
        <v>77</v>
      </c>
      <c r="AY121" s="116" t="s">
        <v>118</v>
      </c>
    </row>
    <row r="122" spans="2:65" s="6" customFormat="1" ht="22.5" customHeight="1">
      <c r="B122" s="97"/>
      <c r="C122" s="98"/>
      <c r="D122" s="98"/>
      <c r="E122" s="99" t="s">
        <v>3</v>
      </c>
      <c r="F122" s="278" t="s">
        <v>133</v>
      </c>
      <c r="G122" s="262"/>
      <c r="H122" s="262"/>
      <c r="I122" s="262"/>
      <c r="J122" s="98"/>
      <c r="K122" s="100">
        <v>7.4749999999999996</v>
      </c>
      <c r="L122" s="98"/>
      <c r="M122" s="98"/>
      <c r="N122" s="98"/>
      <c r="O122" s="98"/>
      <c r="P122" s="98"/>
      <c r="Q122" s="98"/>
      <c r="R122" s="101"/>
      <c r="T122" s="102"/>
      <c r="U122" s="98"/>
      <c r="V122" s="98"/>
      <c r="W122" s="98"/>
      <c r="X122" s="98"/>
      <c r="Y122" s="98"/>
      <c r="Z122" s="98"/>
      <c r="AA122" s="103"/>
      <c r="AT122" s="104" t="s">
        <v>126</v>
      </c>
      <c r="AU122" s="104" t="s">
        <v>89</v>
      </c>
      <c r="AV122" s="6" t="s">
        <v>89</v>
      </c>
      <c r="AW122" s="6" t="s">
        <v>34</v>
      </c>
      <c r="AX122" s="6" t="s">
        <v>77</v>
      </c>
      <c r="AY122" s="104" t="s">
        <v>118</v>
      </c>
    </row>
    <row r="123" spans="2:65" s="8" customFormat="1" ht="22.5" customHeight="1">
      <c r="B123" s="117"/>
      <c r="C123" s="118"/>
      <c r="D123" s="118"/>
      <c r="E123" s="119" t="s">
        <v>3</v>
      </c>
      <c r="F123" s="280" t="s">
        <v>134</v>
      </c>
      <c r="G123" s="281"/>
      <c r="H123" s="281"/>
      <c r="I123" s="281"/>
      <c r="J123" s="118"/>
      <c r="K123" s="120">
        <v>7.4749999999999996</v>
      </c>
      <c r="L123" s="118"/>
      <c r="M123" s="118"/>
      <c r="N123" s="118"/>
      <c r="O123" s="118"/>
      <c r="P123" s="118"/>
      <c r="Q123" s="118"/>
      <c r="R123" s="121"/>
      <c r="T123" s="122"/>
      <c r="U123" s="118"/>
      <c r="V123" s="118"/>
      <c r="W123" s="118"/>
      <c r="X123" s="118"/>
      <c r="Y123" s="118"/>
      <c r="Z123" s="118"/>
      <c r="AA123" s="123"/>
      <c r="AT123" s="124" t="s">
        <v>126</v>
      </c>
      <c r="AU123" s="124" t="s">
        <v>89</v>
      </c>
      <c r="AV123" s="8" t="s">
        <v>135</v>
      </c>
      <c r="AW123" s="8" t="s">
        <v>34</v>
      </c>
      <c r="AX123" s="8" t="s">
        <v>77</v>
      </c>
      <c r="AY123" s="124" t="s">
        <v>118</v>
      </c>
    </row>
    <row r="124" spans="2:65" s="6" customFormat="1" ht="22.5" customHeight="1">
      <c r="B124" s="97"/>
      <c r="C124" s="98"/>
      <c r="D124" s="98"/>
      <c r="E124" s="99" t="s">
        <v>3</v>
      </c>
      <c r="F124" s="278" t="s">
        <v>125</v>
      </c>
      <c r="G124" s="262"/>
      <c r="H124" s="262"/>
      <c r="I124" s="262"/>
      <c r="J124" s="98"/>
      <c r="K124" s="100">
        <v>7.5</v>
      </c>
      <c r="L124" s="98"/>
      <c r="M124" s="98"/>
      <c r="N124" s="98"/>
      <c r="O124" s="98"/>
      <c r="P124" s="98"/>
      <c r="Q124" s="98"/>
      <c r="R124" s="101"/>
      <c r="T124" s="102"/>
      <c r="U124" s="98"/>
      <c r="V124" s="98"/>
      <c r="W124" s="98"/>
      <c r="X124" s="98"/>
      <c r="Y124" s="98"/>
      <c r="Z124" s="98"/>
      <c r="AA124" s="103"/>
      <c r="AT124" s="104" t="s">
        <v>126</v>
      </c>
      <c r="AU124" s="104" t="s">
        <v>89</v>
      </c>
      <c r="AV124" s="6" t="s">
        <v>89</v>
      </c>
      <c r="AW124" s="6" t="s">
        <v>34</v>
      </c>
      <c r="AX124" s="6" t="s">
        <v>20</v>
      </c>
      <c r="AY124" s="104" t="s">
        <v>118</v>
      </c>
    </row>
    <row r="125" spans="2:65" s="1" customFormat="1" ht="31.5" customHeight="1">
      <c r="B125" s="87"/>
      <c r="C125" s="88" t="s">
        <v>136</v>
      </c>
      <c r="D125" s="88" t="s">
        <v>119</v>
      </c>
      <c r="E125" s="89" t="s">
        <v>137</v>
      </c>
      <c r="F125" s="263" t="s">
        <v>138</v>
      </c>
      <c r="G125" s="264"/>
      <c r="H125" s="264"/>
      <c r="I125" s="264"/>
      <c r="J125" s="90" t="s">
        <v>139</v>
      </c>
      <c r="K125" s="91">
        <v>6.0000000000000001E-3</v>
      </c>
      <c r="L125" s="265"/>
      <c r="M125" s="264"/>
      <c r="N125" s="265"/>
      <c r="O125" s="264"/>
      <c r="P125" s="264"/>
      <c r="Q125" s="264"/>
      <c r="R125" s="92"/>
      <c r="T125" s="93" t="s">
        <v>3</v>
      </c>
      <c r="U125" s="27" t="s">
        <v>42</v>
      </c>
      <c r="V125" s="94">
        <v>1.966</v>
      </c>
      <c r="W125" s="94">
        <f>V125*K125</f>
        <v>1.1796000000000001E-2</v>
      </c>
      <c r="X125" s="94">
        <v>0</v>
      </c>
      <c r="Y125" s="94">
        <f>X125*K125</f>
        <v>0</v>
      </c>
      <c r="Z125" s="94">
        <v>0</v>
      </c>
      <c r="AA125" s="95">
        <f>Z125*K125</f>
        <v>0</v>
      </c>
      <c r="AR125" s="10" t="s">
        <v>123</v>
      </c>
      <c r="AT125" s="10" t="s">
        <v>119</v>
      </c>
      <c r="AU125" s="10" t="s">
        <v>89</v>
      </c>
      <c r="AY125" s="10" t="s">
        <v>118</v>
      </c>
      <c r="BE125" s="96">
        <f>IF(U125="základní",N125,0)</f>
        <v>0</v>
      </c>
      <c r="BF125" s="96">
        <f>IF(U125="snížená",N125,0)</f>
        <v>0</v>
      </c>
      <c r="BG125" s="96">
        <f>IF(U125="zákl. přenesená",N125,0)</f>
        <v>0</v>
      </c>
      <c r="BH125" s="96">
        <f>IF(U125="sníž. přenesená",N125,0)</f>
        <v>0</v>
      </c>
      <c r="BI125" s="96">
        <f>IF(U125="nulová",N125,0)</f>
        <v>0</v>
      </c>
      <c r="BJ125" s="10" t="s">
        <v>20</v>
      </c>
      <c r="BK125" s="96">
        <f>ROUND(L125*K125,2)</f>
        <v>0</v>
      </c>
      <c r="BL125" s="10" t="s">
        <v>123</v>
      </c>
      <c r="BM125" s="10" t="s">
        <v>140</v>
      </c>
    </row>
    <row r="126" spans="2:65" s="5" customFormat="1" ht="29.85" customHeight="1">
      <c r="B126" s="76"/>
      <c r="C126" s="77"/>
      <c r="D126" s="86" t="s">
        <v>100</v>
      </c>
      <c r="E126" s="86"/>
      <c r="F126" s="86"/>
      <c r="G126" s="86"/>
      <c r="H126" s="86"/>
      <c r="I126" s="86"/>
      <c r="J126" s="86"/>
      <c r="K126" s="86"/>
      <c r="L126" s="86"/>
      <c r="M126" s="86"/>
      <c r="N126" s="272"/>
      <c r="O126" s="273"/>
      <c r="P126" s="273"/>
      <c r="Q126" s="273"/>
      <c r="R126" s="79"/>
      <c r="T126" s="80"/>
      <c r="U126" s="77"/>
      <c r="V126" s="77"/>
      <c r="W126" s="81">
        <f>SUM(W127:W151)</f>
        <v>31.026425</v>
      </c>
      <c r="X126" s="77"/>
      <c r="Y126" s="81">
        <f>SUM(Y127:Y151)</f>
        <v>1.8625000000000003E-2</v>
      </c>
      <c r="Z126" s="77"/>
      <c r="AA126" s="82">
        <f>SUM(AA127:AA151)</f>
        <v>0</v>
      </c>
      <c r="AR126" s="83" t="s">
        <v>89</v>
      </c>
      <c r="AT126" s="84" t="s">
        <v>76</v>
      </c>
      <c r="AU126" s="84" t="s">
        <v>20</v>
      </c>
      <c r="AY126" s="83" t="s">
        <v>118</v>
      </c>
      <c r="BK126" s="85">
        <f>SUM(BK127:BK151)</f>
        <v>0</v>
      </c>
    </row>
    <row r="127" spans="2:65" s="1" customFormat="1" ht="22.5" customHeight="1">
      <c r="B127" s="87"/>
      <c r="C127" s="88" t="s">
        <v>135</v>
      </c>
      <c r="D127" s="88" t="s">
        <v>119</v>
      </c>
      <c r="E127" s="89" t="s">
        <v>141</v>
      </c>
      <c r="F127" s="263" t="s">
        <v>142</v>
      </c>
      <c r="G127" s="264"/>
      <c r="H127" s="264"/>
      <c r="I127" s="264"/>
      <c r="J127" s="90" t="s">
        <v>143</v>
      </c>
      <c r="K127" s="91">
        <v>1</v>
      </c>
      <c r="L127" s="265"/>
      <c r="M127" s="264"/>
      <c r="N127" s="265"/>
      <c r="O127" s="264"/>
      <c r="P127" s="264"/>
      <c r="Q127" s="264"/>
      <c r="R127" s="92"/>
      <c r="T127" s="93" t="s">
        <v>3</v>
      </c>
      <c r="U127" s="27" t="s">
        <v>42</v>
      </c>
      <c r="V127" s="94">
        <v>0.34200000000000003</v>
      </c>
      <c r="W127" s="94">
        <f>V127*K127</f>
        <v>0.34200000000000003</v>
      </c>
      <c r="X127" s="94">
        <v>4.2999999999999999E-4</v>
      </c>
      <c r="Y127" s="94">
        <f>X127*K127</f>
        <v>4.2999999999999999E-4</v>
      </c>
      <c r="Z127" s="94">
        <v>0</v>
      </c>
      <c r="AA127" s="95">
        <f>Z127*K127</f>
        <v>0</v>
      </c>
      <c r="AR127" s="10" t="s">
        <v>123</v>
      </c>
      <c r="AT127" s="10" t="s">
        <v>119</v>
      </c>
      <c r="AU127" s="10" t="s">
        <v>89</v>
      </c>
      <c r="AY127" s="10" t="s">
        <v>118</v>
      </c>
      <c r="BE127" s="96">
        <f>IF(U127="základní",N127,0)</f>
        <v>0</v>
      </c>
      <c r="BF127" s="96">
        <f>IF(U127="snížená",N127,0)</f>
        <v>0</v>
      </c>
      <c r="BG127" s="96">
        <f>IF(U127="zákl. přenesená",N127,0)</f>
        <v>0</v>
      </c>
      <c r="BH127" s="96">
        <f>IF(U127="sníž. přenesená",N127,0)</f>
        <v>0</v>
      </c>
      <c r="BI127" s="96">
        <f>IF(U127="nulová",N127,0)</f>
        <v>0</v>
      </c>
      <c r="BJ127" s="10" t="s">
        <v>20</v>
      </c>
      <c r="BK127" s="96">
        <f>ROUND(L127*K127,2)</f>
        <v>0</v>
      </c>
      <c r="BL127" s="10" t="s">
        <v>123</v>
      </c>
      <c r="BM127" s="10" t="s">
        <v>144</v>
      </c>
    </row>
    <row r="128" spans="2:65" s="6" customFormat="1" ht="22.5" customHeight="1">
      <c r="B128" s="97"/>
      <c r="C128" s="98"/>
      <c r="D128" s="98"/>
      <c r="E128" s="99" t="s">
        <v>3</v>
      </c>
      <c r="F128" s="261" t="s">
        <v>20</v>
      </c>
      <c r="G128" s="262"/>
      <c r="H128" s="262"/>
      <c r="I128" s="262"/>
      <c r="J128" s="98"/>
      <c r="K128" s="100">
        <v>1</v>
      </c>
      <c r="L128" s="98"/>
      <c r="M128" s="98"/>
      <c r="N128" s="98"/>
      <c r="O128" s="98"/>
      <c r="P128" s="98"/>
      <c r="Q128" s="98"/>
      <c r="R128" s="101"/>
      <c r="T128" s="102"/>
      <c r="U128" s="98"/>
      <c r="V128" s="98"/>
      <c r="W128" s="98"/>
      <c r="X128" s="98"/>
      <c r="Y128" s="98"/>
      <c r="Z128" s="98"/>
      <c r="AA128" s="103"/>
      <c r="AT128" s="104" t="s">
        <v>126</v>
      </c>
      <c r="AU128" s="104" t="s">
        <v>89</v>
      </c>
      <c r="AV128" s="6" t="s">
        <v>89</v>
      </c>
      <c r="AW128" s="6" t="s">
        <v>34</v>
      </c>
      <c r="AX128" s="6" t="s">
        <v>20</v>
      </c>
      <c r="AY128" s="104" t="s">
        <v>118</v>
      </c>
    </row>
    <row r="129" spans="2:65" s="1" customFormat="1" ht="22.5" customHeight="1">
      <c r="B129" s="87"/>
      <c r="C129" s="88" t="s">
        <v>145</v>
      </c>
      <c r="D129" s="88" t="s">
        <v>119</v>
      </c>
      <c r="E129" s="89" t="s">
        <v>146</v>
      </c>
      <c r="F129" s="263" t="s">
        <v>147</v>
      </c>
      <c r="G129" s="264"/>
      <c r="H129" s="264"/>
      <c r="I129" s="264"/>
      <c r="J129" s="90" t="s">
        <v>143</v>
      </c>
      <c r="K129" s="91">
        <v>5</v>
      </c>
      <c r="L129" s="265"/>
      <c r="M129" s="264"/>
      <c r="N129" s="265"/>
      <c r="O129" s="264"/>
      <c r="P129" s="264"/>
      <c r="Q129" s="264"/>
      <c r="R129" s="92"/>
      <c r="T129" s="93" t="s">
        <v>3</v>
      </c>
      <c r="U129" s="27" t="s">
        <v>42</v>
      </c>
      <c r="V129" s="94">
        <v>0.34200000000000003</v>
      </c>
      <c r="W129" s="94">
        <f>V129*K129</f>
        <v>1.7100000000000002</v>
      </c>
      <c r="X129" s="94">
        <v>8.9999999999999998E-4</v>
      </c>
      <c r="Y129" s="94">
        <f>X129*K129</f>
        <v>4.4999999999999997E-3</v>
      </c>
      <c r="Z129" s="94">
        <v>0</v>
      </c>
      <c r="AA129" s="95">
        <f>Z129*K129</f>
        <v>0</v>
      </c>
      <c r="AR129" s="10" t="s">
        <v>123</v>
      </c>
      <c r="AT129" s="10" t="s">
        <v>119</v>
      </c>
      <c r="AU129" s="10" t="s">
        <v>89</v>
      </c>
      <c r="AY129" s="10" t="s">
        <v>118</v>
      </c>
      <c r="BE129" s="96">
        <f>IF(U129="základní",N129,0)</f>
        <v>0</v>
      </c>
      <c r="BF129" s="96">
        <f>IF(U129="snížená",N129,0)</f>
        <v>0</v>
      </c>
      <c r="BG129" s="96">
        <f>IF(U129="zákl. přenesená",N129,0)</f>
        <v>0</v>
      </c>
      <c r="BH129" s="96">
        <f>IF(U129="sníž. přenesená",N129,0)</f>
        <v>0</v>
      </c>
      <c r="BI129" s="96">
        <f>IF(U129="nulová",N129,0)</f>
        <v>0</v>
      </c>
      <c r="BJ129" s="10" t="s">
        <v>20</v>
      </c>
      <c r="BK129" s="96">
        <f>ROUND(L129*K129,2)</f>
        <v>0</v>
      </c>
      <c r="BL129" s="10" t="s">
        <v>123</v>
      </c>
      <c r="BM129" s="10" t="s">
        <v>148</v>
      </c>
    </row>
    <row r="130" spans="2:65" s="6" customFormat="1" ht="22.5" customHeight="1">
      <c r="B130" s="97"/>
      <c r="C130" s="98"/>
      <c r="D130" s="98"/>
      <c r="E130" s="99" t="s">
        <v>3</v>
      </c>
      <c r="F130" s="261" t="s">
        <v>145</v>
      </c>
      <c r="G130" s="262"/>
      <c r="H130" s="262"/>
      <c r="I130" s="262"/>
      <c r="J130" s="98"/>
      <c r="K130" s="100">
        <v>5</v>
      </c>
      <c r="L130" s="98"/>
      <c r="M130" s="98"/>
      <c r="N130" s="98"/>
      <c r="O130" s="98"/>
      <c r="P130" s="98"/>
      <c r="Q130" s="98"/>
      <c r="R130" s="101"/>
      <c r="T130" s="102"/>
      <c r="U130" s="98"/>
      <c r="V130" s="98"/>
      <c r="W130" s="98"/>
      <c r="X130" s="98"/>
      <c r="Y130" s="98"/>
      <c r="Z130" s="98"/>
      <c r="AA130" s="103"/>
      <c r="AT130" s="104" t="s">
        <v>126</v>
      </c>
      <c r="AU130" s="104" t="s">
        <v>89</v>
      </c>
      <c r="AV130" s="6" t="s">
        <v>89</v>
      </c>
      <c r="AW130" s="6" t="s">
        <v>34</v>
      </c>
      <c r="AX130" s="6" t="s">
        <v>20</v>
      </c>
      <c r="AY130" s="104" t="s">
        <v>118</v>
      </c>
    </row>
    <row r="131" spans="2:65" s="1" customFormat="1" ht="22.5" customHeight="1">
      <c r="B131" s="87"/>
      <c r="C131" s="88" t="s">
        <v>149</v>
      </c>
      <c r="D131" s="88" t="s">
        <v>119</v>
      </c>
      <c r="E131" s="89" t="s">
        <v>150</v>
      </c>
      <c r="F131" s="263" t="s">
        <v>151</v>
      </c>
      <c r="G131" s="264"/>
      <c r="H131" s="264"/>
      <c r="I131" s="264"/>
      <c r="J131" s="90" t="s">
        <v>122</v>
      </c>
      <c r="K131" s="91">
        <v>7.5</v>
      </c>
      <c r="L131" s="265"/>
      <c r="M131" s="264"/>
      <c r="N131" s="265"/>
      <c r="O131" s="264"/>
      <c r="P131" s="264"/>
      <c r="Q131" s="264"/>
      <c r="R131" s="92"/>
      <c r="T131" s="93" t="s">
        <v>3</v>
      </c>
      <c r="U131" s="27" t="s">
        <v>42</v>
      </c>
      <c r="V131" s="94">
        <v>0.73499999999999999</v>
      </c>
      <c r="W131" s="94">
        <f>V131*K131</f>
        <v>5.5125000000000002</v>
      </c>
      <c r="X131" s="94">
        <v>5.5999999999999995E-4</v>
      </c>
      <c r="Y131" s="94">
        <f>X131*K131</f>
        <v>4.1999999999999997E-3</v>
      </c>
      <c r="Z131" s="94">
        <v>0</v>
      </c>
      <c r="AA131" s="95">
        <f>Z131*K131</f>
        <v>0</v>
      </c>
      <c r="AR131" s="10" t="s">
        <v>123</v>
      </c>
      <c r="AT131" s="10" t="s">
        <v>119</v>
      </c>
      <c r="AU131" s="10" t="s">
        <v>89</v>
      </c>
      <c r="AY131" s="10" t="s">
        <v>118</v>
      </c>
      <c r="BE131" s="96">
        <f>IF(U131="základní",N131,0)</f>
        <v>0</v>
      </c>
      <c r="BF131" s="96">
        <f>IF(U131="snížená",N131,0)</f>
        <v>0</v>
      </c>
      <c r="BG131" s="96">
        <f>IF(U131="zákl. přenesená",N131,0)</f>
        <v>0</v>
      </c>
      <c r="BH131" s="96">
        <f>IF(U131="sníž. přenesená",N131,0)</f>
        <v>0</v>
      </c>
      <c r="BI131" s="96">
        <f>IF(U131="nulová",N131,0)</f>
        <v>0</v>
      </c>
      <c r="BJ131" s="10" t="s">
        <v>20</v>
      </c>
      <c r="BK131" s="96">
        <f>ROUND(L131*K131,2)</f>
        <v>0</v>
      </c>
      <c r="BL131" s="10" t="s">
        <v>123</v>
      </c>
      <c r="BM131" s="10" t="s">
        <v>152</v>
      </c>
    </row>
    <row r="132" spans="2:65" s="6" customFormat="1" ht="22.5" customHeight="1">
      <c r="B132" s="97"/>
      <c r="C132" s="98"/>
      <c r="D132" s="98"/>
      <c r="E132" s="99" t="s">
        <v>3</v>
      </c>
      <c r="F132" s="261" t="s">
        <v>133</v>
      </c>
      <c r="G132" s="262"/>
      <c r="H132" s="262"/>
      <c r="I132" s="262"/>
      <c r="J132" s="98"/>
      <c r="K132" s="100">
        <v>7.4749999999999996</v>
      </c>
      <c r="L132" s="98"/>
      <c r="M132" s="98"/>
      <c r="N132" s="98"/>
      <c r="O132" s="98"/>
      <c r="P132" s="98"/>
      <c r="Q132" s="98"/>
      <c r="R132" s="101"/>
      <c r="T132" s="102"/>
      <c r="U132" s="98"/>
      <c r="V132" s="98"/>
      <c r="W132" s="98"/>
      <c r="X132" s="98"/>
      <c r="Y132" s="98"/>
      <c r="Z132" s="98"/>
      <c r="AA132" s="103"/>
      <c r="AT132" s="104" t="s">
        <v>126</v>
      </c>
      <c r="AU132" s="104" t="s">
        <v>89</v>
      </c>
      <c r="AV132" s="6" t="s">
        <v>89</v>
      </c>
      <c r="AW132" s="6" t="s">
        <v>34</v>
      </c>
      <c r="AX132" s="6" t="s">
        <v>77</v>
      </c>
      <c r="AY132" s="104" t="s">
        <v>118</v>
      </c>
    </row>
    <row r="133" spans="2:65" s="8" customFormat="1" ht="22.5" customHeight="1">
      <c r="B133" s="117"/>
      <c r="C133" s="118"/>
      <c r="D133" s="118"/>
      <c r="E133" s="119" t="s">
        <v>3</v>
      </c>
      <c r="F133" s="280" t="s">
        <v>134</v>
      </c>
      <c r="G133" s="281"/>
      <c r="H133" s="281"/>
      <c r="I133" s="281"/>
      <c r="J133" s="118"/>
      <c r="K133" s="120">
        <v>7.4749999999999996</v>
      </c>
      <c r="L133" s="118"/>
      <c r="M133" s="118"/>
      <c r="N133" s="118"/>
      <c r="O133" s="118"/>
      <c r="P133" s="118"/>
      <c r="Q133" s="118"/>
      <c r="R133" s="121"/>
      <c r="T133" s="122"/>
      <c r="U133" s="118"/>
      <c r="V133" s="118"/>
      <c r="W133" s="118"/>
      <c r="X133" s="118"/>
      <c r="Y133" s="118"/>
      <c r="Z133" s="118"/>
      <c r="AA133" s="123"/>
      <c r="AT133" s="124" t="s">
        <v>126</v>
      </c>
      <c r="AU133" s="124" t="s">
        <v>89</v>
      </c>
      <c r="AV133" s="8" t="s">
        <v>135</v>
      </c>
      <c r="AW133" s="8" t="s">
        <v>34</v>
      </c>
      <c r="AX133" s="8" t="s">
        <v>77</v>
      </c>
      <c r="AY133" s="124" t="s">
        <v>118</v>
      </c>
    </row>
    <row r="134" spans="2:65" s="6" customFormat="1" ht="22.5" customHeight="1">
      <c r="B134" s="97"/>
      <c r="C134" s="98"/>
      <c r="D134" s="98"/>
      <c r="E134" s="99" t="s">
        <v>3</v>
      </c>
      <c r="F134" s="278" t="s">
        <v>125</v>
      </c>
      <c r="G134" s="262"/>
      <c r="H134" s="262"/>
      <c r="I134" s="262"/>
      <c r="J134" s="98"/>
      <c r="K134" s="100">
        <v>7.5</v>
      </c>
      <c r="L134" s="98"/>
      <c r="M134" s="98"/>
      <c r="N134" s="98"/>
      <c r="O134" s="98"/>
      <c r="P134" s="98"/>
      <c r="Q134" s="98"/>
      <c r="R134" s="101"/>
      <c r="T134" s="102"/>
      <c r="U134" s="98"/>
      <c r="V134" s="98"/>
      <c r="W134" s="98"/>
      <c r="X134" s="98"/>
      <c r="Y134" s="98"/>
      <c r="Z134" s="98"/>
      <c r="AA134" s="103"/>
      <c r="AT134" s="104" t="s">
        <v>126</v>
      </c>
      <c r="AU134" s="104" t="s">
        <v>89</v>
      </c>
      <c r="AV134" s="6" t="s">
        <v>89</v>
      </c>
      <c r="AW134" s="6" t="s">
        <v>34</v>
      </c>
      <c r="AX134" s="6" t="s">
        <v>20</v>
      </c>
      <c r="AY134" s="104" t="s">
        <v>118</v>
      </c>
    </row>
    <row r="135" spans="2:65" s="1" customFormat="1" ht="31.5" customHeight="1">
      <c r="B135" s="87"/>
      <c r="C135" s="88" t="s">
        <v>153</v>
      </c>
      <c r="D135" s="88" t="s">
        <v>119</v>
      </c>
      <c r="E135" s="89" t="s">
        <v>154</v>
      </c>
      <c r="F135" s="263" t="s">
        <v>155</v>
      </c>
      <c r="G135" s="264"/>
      <c r="H135" s="264"/>
      <c r="I135" s="264"/>
      <c r="J135" s="90" t="s">
        <v>122</v>
      </c>
      <c r="K135" s="91">
        <v>1.5</v>
      </c>
      <c r="L135" s="265"/>
      <c r="M135" s="264"/>
      <c r="N135" s="265"/>
      <c r="O135" s="264"/>
      <c r="P135" s="264"/>
      <c r="Q135" s="264"/>
      <c r="R135" s="92"/>
      <c r="T135" s="93" t="s">
        <v>3</v>
      </c>
      <c r="U135" s="27" t="s">
        <v>42</v>
      </c>
      <c r="V135" s="94">
        <v>0.78</v>
      </c>
      <c r="W135" s="94">
        <f>V135*K135</f>
        <v>1.17</v>
      </c>
      <c r="X135" s="94">
        <v>5.9000000000000003E-4</v>
      </c>
      <c r="Y135" s="94">
        <f>X135*K135</f>
        <v>8.8500000000000004E-4</v>
      </c>
      <c r="Z135" s="94">
        <v>0</v>
      </c>
      <c r="AA135" s="95">
        <f>Z135*K135</f>
        <v>0</v>
      </c>
      <c r="AR135" s="10" t="s">
        <v>123</v>
      </c>
      <c r="AT135" s="10" t="s">
        <v>119</v>
      </c>
      <c r="AU135" s="10" t="s">
        <v>89</v>
      </c>
      <c r="AY135" s="10" t="s">
        <v>118</v>
      </c>
      <c r="BE135" s="96">
        <f>IF(U135="základní",N135,0)</f>
        <v>0</v>
      </c>
      <c r="BF135" s="96">
        <f>IF(U135="snížená",N135,0)</f>
        <v>0</v>
      </c>
      <c r="BG135" s="96">
        <f>IF(U135="zákl. přenesená",N135,0)</f>
        <v>0</v>
      </c>
      <c r="BH135" s="96">
        <f>IF(U135="sníž. přenesená",N135,0)</f>
        <v>0</v>
      </c>
      <c r="BI135" s="96">
        <f>IF(U135="nulová",N135,0)</f>
        <v>0</v>
      </c>
      <c r="BJ135" s="10" t="s">
        <v>20</v>
      </c>
      <c r="BK135" s="96">
        <f>ROUND(L135*K135,2)</f>
        <v>0</v>
      </c>
      <c r="BL135" s="10" t="s">
        <v>123</v>
      </c>
      <c r="BM135" s="10" t="s">
        <v>156</v>
      </c>
    </row>
    <row r="136" spans="2:65" s="6" customFormat="1" ht="22.5" customHeight="1">
      <c r="B136" s="97"/>
      <c r="C136" s="98"/>
      <c r="D136" s="98"/>
      <c r="E136" s="99" t="s">
        <v>3</v>
      </c>
      <c r="F136" s="261" t="s">
        <v>157</v>
      </c>
      <c r="G136" s="262"/>
      <c r="H136" s="262"/>
      <c r="I136" s="262"/>
      <c r="J136" s="98"/>
      <c r="K136" s="100">
        <v>1.1499999999999999</v>
      </c>
      <c r="L136" s="98"/>
      <c r="M136" s="98"/>
      <c r="N136" s="98"/>
      <c r="O136" s="98"/>
      <c r="P136" s="98"/>
      <c r="Q136" s="98"/>
      <c r="R136" s="101"/>
      <c r="T136" s="102"/>
      <c r="U136" s="98"/>
      <c r="V136" s="98"/>
      <c r="W136" s="98"/>
      <c r="X136" s="98"/>
      <c r="Y136" s="98"/>
      <c r="Z136" s="98"/>
      <c r="AA136" s="103"/>
      <c r="AT136" s="104" t="s">
        <v>126</v>
      </c>
      <c r="AU136" s="104" t="s">
        <v>89</v>
      </c>
      <c r="AV136" s="6" t="s">
        <v>89</v>
      </c>
      <c r="AW136" s="6" t="s">
        <v>34</v>
      </c>
      <c r="AX136" s="6" t="s">
        <v>77</v>
      </c>
      <c r="AY136" s="104" t="s">
        <v>118</v>
      </c>
    </row>
    <row r="137" spans="2:65" s="8" customFormat="1" ht="22.5" customHeight="1">
      <c r="B137" s="117"/>
      <c r="C137" s="118"/>
      <c r="D137" s="118"/>
      <c r="E137" s="119" t="s">
        <v>3</v>
      </c>
      <c r="F137" s="280" t="s">
        <v>134</v>
      </c>
      <c r="G137" s="281"/>
      <c r="H137" s="281"/>
      <c r="I137" s="281"/>
      <c r="J137" s="118"/>
      <c r="K137" s="120">
        <v>1.1499999999999999</v>
      </c>
      <c r="L137" s="118"/>
      <c r="M137" s="118"/>
      <c r="N137" s="118"/>
      <c r="O137" s="118"/>
      <c r="P137" s="118"/>
      <c r="Q137" s="118"/>
      <c r="R137" s="121"/>
      <c r="T137" s="122"/>
      <c r="U137" s="118"/>
      <c r="V137" s="118"/>
      <c r="W137" s="118"/>
      <c r="X137" s="118"/>
      <c r="Y137" s="118"/>
      <c r="Z137" s="118"/>
      <c r="AA137" s="123"/>
      <c r="AT137" s="124" t="s">
        <v>126</v>
      </c>
      <c r="AU137" s="124" t="s">
        <v>89</v>
      </c>
      <c r="AV137" s="8" t="s">
        <v>135</v>
      </c>
      <c r="AW137" s="8" t="s">
        <v>34</v>
      </c>
      <c r="AX137" s="8" t="s">
        <v>77</v>
      </c>
      <c r="AY137" s="124" t="s">
        <v>118</v>
      </c>
    </row>
    <row r="138" spans="2:65" s="6" customFormat="1" ht="22.5" customHeight="1">
      <c r="B138" s="97"/>
      <c r="C138" s="98"/>
      <c r="D138" s="98"/>
      <c r="E138" s="99" t="s">
        <v>3</v>
      </c>
      <c r="F138" s="278" t="s">
        <v>158</v>
      </c>
      <c r="G138" s="262"/>
      <c r="H138" s="262"/>
      <c r="I138" s="262"/>
      <c r="J138" s="98"/>
      <c r="K138" s="100">
        <v>1.5</v>
      </c>
      <c r="L138" s="98"/>
      <c r="M138" s="98"/>
      <c r="N138" s="98"/>
      <c r="O138" s="98"/>
      <c r="P138" s="98"/>
      <c r="Q138" s="98"/>
      <c r="R138" s="101"/>
      <c r="T138" s="102"/>
      <c r="U138" s="98"/>
      <c r="V138" s="98"/>
      <c r="W138" s="98"/>
      <c r="X138" s="98"/>
      <c r="Y138" s="98"/>
      <c r="Z138" s="98"/>
      <c r="AA138" s="103"/>
      <c r="AT138" s="104" t="s">
        <v>126</v>
      </c>
      <c r="AU138" s="104" t="s">
        <v>89</v>
      </c>
      <c r="AV138" s="6" t="s">
        <v>89</v>
      </c>
      <c r="AW138" s="6" t="s">
        <v>34</v>
      </c>
      <c r="AX138" s="6" t="s">
        <v>20</v>
      </c>
      <c r="AY138" s="104" t="s">
        <v>118</v>
      </c>
    </row>
    <row r="139" spans="2:65" s="1" customFormat="1" ht="31.5" customHeight="1">
      <c r="B139" s="87"/>
      <c r="C139" s="88" t="s">
        <v>159</v>
      </c>
      <c r="D139" s="88" t="s">
        <v>119</v>
      </c>
      <c r="E139" s="89" t="s">
        <v>160</v>
      </c>
      <c r="F139" s="263" t="s">
        <v>161</v>
      </c>
      <c r="G139" s="264"/>
      <c r="H139" s="264"/>
      <c r="I139" s="264"/>
      <c r="J139" s="90" t="s">
        <v>122</v>
      </c>
      <c r="K139" s="91">
        <v>14</v>
      </c>
      <c r="L139" s="265"/>
      <c r="M139" s="264"/>
      <c r="N139" s="265"/>
      <c r="O139" s="264"/>
      <c r="P139" s="264"/>
      <c r="Q139" s="264"/>
      <c r="R139" s="92"/>
      <c r="T139" s="93" t="s">
        <v>3</v>
      </c>
      <c r="U139" s="27" t="s">
        <v>42</v>
      </c>
      <c r="V139" s="94">
        <v>0.65900000000000003</v>
      </c>
      <c r="W139" s="94">
        <f>V139*K139</f>
        <v>9.2260000000000009</v>
      </c>
      <c r="X139" s="94">
        <v>2.9E-4</v>
      </c>
      <c r="Y139" s="94">
        <f>X139*K139</f>
        <v>4.0600000000000002E-3</v>
      </c>
      <c r="Z139" s="94">
        <v>0</v>
      </c>
      <c r="AA139" s="95">
        <f>Z139*K139</f>
        <v>0</v>
      </c>
      <c r="AR139" s="10" t="s">
        <v>123</v>
      </c>
      <c r="AT139" s="10" t="s">
        <v>119</v>
      </c>
      <c r="AU139" s="10" t="s">
        <v>89</v>
      </c>
      <c r="AY139" s="10" t="s">
        <v>118</v>
      </c>
      <c r="BE139" s="96">
        <f>IF(U139="základní",N139,0)</f>
        <v>0</v>
      </c>
      <c r="BF139" s="96">
        <f>IF(U139="snížená",N139,0)</f>
        <v>0</v>
      </c>
      <c r="BG139" s="96">
        <f>IF(U139="zákl. přenesená",N139,0)</f>
        <v>0</v>
      </c>
      <c r="BH139" s="96">
        <f>IF(U139="sníž. přenesená",N139,0)</f>
        <v>0</v>
      </c>
      <c r="BI139" s="96">
        <f>IF(U139="nulová",N139,0)</f>
        <v>0</v>
      </c>
      <c r="BJ139" s="10" t="s">
        <v>20</v>
      </c>
      <c r="BK139" s="96">
        <f>ROUND(L139*K139,2)</f>
        <v>0</v>
      </c>
      <c r="BL139" s="10" t="s">
        <v>123</v>
      </c>
      <c r="BM139" s="10" t="s">
        <v>162</v>
      </c>
    </row>
    <row r="140" spans="2:65" s="6" customFormat="1" ht="22.5" customHeight="1">
      <c r="B140" s="97"/>
      <c r="C140" s="98"/>
      <c r="D140" s="98"/>
      <c r="E140" s="99" t="s">
        <v>3</v>
      </c>
      <c r="F140" s="261" t="s">
        <v>163</v>
      </c>
      <c r="G140" s="262"/>
      <c r="H140" s="262"/>
      <c r="I140" s="262"/>
      <c r="J140" s="98"/>
      <c r="K140" s="100">
        <v>13.8</v>
      </c>
      <c r="L140" s="98"/>
      <c r="M140" s="98"/>
      <c r="N140" s="98"/>
      <c r="O140" s="98"/>
      <c r="P140" s="98"/>
      <c r="Q140" s="98"/>
      <c r="R140" s="101"/>
      <c r="T140" s="102"/>
      <c r="U140" s="98"/>
      <c r="V140" s="98"/>
      <c r="W140" s="98"/>
      <c r="X140" s="98"/>
      <c r="Y140" s="98"/>
      <c r="Z140" s="98"/>
      <c r="AA140" s="103"/>
      <c r="AT140" s="104" t="s">
        <v>126</v>
      </c>
      <c r="AU140" s="104" t="s">
        <v>89</v>
      </c>
      <c r="AV140" s="6" t="s">
        <v>89</v>
      </c>
      <c r="AW140" s="6" t="s">
        <v>34</v>
      </c>
      <c r="AX140" s="6" t="s">
        <v>77</v>
      </c>
      <c r="AY140" s="104" t="s">
        <v>118</v>
      </c>
    </row>
    <row r="141" spans="2:65" s="8" customFormat="1" ht="22.5" customHeight="1">
      <c r="B141" s="117"/>
      <c r="C141" s="118"/>
      <c r="D141" s="118"/>
      <c r="E141" s="119" t="s">
        <v>3</v>
      </c>
      <c r="F141" s="280" t="s">
        <v>134</v>
      </c>
      <c r="G141" s="281"/>
      <c r="H141" s="281"/>
      <c r="I141" s="281"/>
      <c r="J141" s="118"/>
      <c r="K141" s="120">
        <v>13.8</v>
      </c>
      <c r="L141" s="118"/>
      <c r="M141" s="118"/>
      <c r="N141" s="118"/>
      <c r="O141" s="118"/>
      <c r="P141" s="118"/>
      <c r="Q141" s="118"/>
      <c r="R141" s="121"/>
      <c r="T141" s="122"/>
      <c r="U141" s="118"/>
      <c r="V141" s="118"/>
      <c r="W141" s="118"/>
      <c r="X141" s="118"/>
      <c r="Y141" s="118"/>
      <c r="Z141" s="118"/>
      <c r="AA141" s="123"/>
      <c r="AT141" s="124" t="s">
        <v>126</v>
      </c>
      <c r="AU141" s="124" t="s">
        <v>89</v>
      </c>
      <c r="AV141" s="8" t="s">
        <v>135</v>
      </c>
      <c r="AW141" s="8" t="s">
        <v>34</v>
      </c>
      <c r="AX141" s="8" t="s">
        <v>77</v>
      </c>
      <c r="AY141" s="124" t="s">
        <v>118</v>
      </c>
    </row>
    <row r="142" spans="2:65" s="6" customFormat="1" ht="22.5" customHeight="1">
      <c r="B142" s="97"/>
      <c r="C142" s="98"/>
      <c r="D142" s="98"/>
      <c r="E142" s="99" t="s">
        <v>3</v>
      </c>
      <c r="F142" s="278" t="s">
        <v>164</v>
      </c>
      <c r="G142" s="262"/>
      <c r="H142" s="262"/>
      <c r="I142" s="262"/>
      <c r="J142" s="98"/>
      <c r="K142" s="100">
        <v>14</v>
      </c>
      <c r="L142" s="98"/>
      <c r="M142" s="98"/>
      <c r="N142" s="98"/>
      <c r="O142" s="98"/>
      <c r="P142" s="98"/>
      <c r="Q142" s="98"/>
      <c r="R142" s="101"/>
      <c r="T142" s="102"/>
      <c r="U142" s="98"/>
      <c r="V142" s="98"/>
      <c r="W142" s="98"/>
      <c r="X142" s="98"/>
      <c r="Y142" s="98"/>
      <c r="Z142" s="98"/>
      <c r="AA142" s="103"/>
      <c r="AT142" s="104" t="s">
        <v>126</v>
      </c>
      <c r="AU142" s="104" t="s">
        <v>89</v>
      </c>
      <c r="AV142" s="6" t="s">
        <v>89</v>
      </c>
      <c r="AW142" s="6" t="s">
        <v>34</v>
      </c>
      <c r="AX142" s="6" t="s">
        <v>20</v>
      </c>
      <c r="AY142" s="104" t="s">
        <v>118</v>
      </c>
    </row>
    <row r="143" spans="2:65" s="1" customFormat="1" ht="31.5" customHeight="1">
      <c r="B143" s="87"/>
      <c r="C143" s="88" t="s">
        <v>165</v>
      </c>
      <c r="D143" s="88" t="s">
        <v>119</v>
      </c>
      <c r="E143" s="89" t="s">
        <v>166</v>
      </c>
      <c r="F143" s="263" t="s">
        <v>167</v>
      </c>
      <c r="G143" s="264"/>
      <c r="H143" s="264"/>
      <c r="I143" s="264"/>
      <c r="J143" s="90" t="s">
        <v>122</v>
      </c>
      <c r="K143" s="91">
        <v>13</v>
      </c>
      <c r="L143" s="265"/>
      <c r="M143" s="264"/>
      <c r="N143" s="265"/>
      <c r="O143" s="264"/>
      <c r="P143" s="264"/>
      <c r="Q143" s="264"/>
      <c r="R143" s="92"/>
      <c r="T143" s="93" t="s">
        <v>3</v>
      </c>
      <c r="U143" s="27" t="s">
        <v>42</v>
      </c>
      <c r="V143" s="94">
        <v>0.72799999999999998</v>
      </c>
      <c r="W143" s="94">
        <f>V143*K143</f>
        <v>9.4640000000000004</v>
      </c>
      <c r="X143" s="94">
        <v>3.5E-4</v>
      </c>
      <c r="Y143" s="94">
        <f>X143*K143</f>
        <v>4.5500000000000002E-3</v>
      </c>
      <c r="Z143" s="94">
        <v>0</v>
      </c>
      <c r="AA143" s="95">
        <f>Z143*K143</f>
        <v>0</v>
      </c>
      <c r="AR143" s="10" t="s">
        <v>123</v>
      </c>
      <c r="AT143" s="10" t="s">
        <v>119</v>
      </c>
      <c r="AU143" s="10" t="s">
        <v>89</v>
      </c>
      <c r="AY143" s="10" t="s">
        <v>118</v>
      </c>
      <c r="BE143" s="96">
        <f>IF(U143="základní",N143,0)</f>
        <v>0</v>
      </c>
      <c r="BF143" s="96">
        <f>IF(U143="snížená",N143,0)</f>
        <v>0</v>
      </c>
      <c r="BG143" s="96">
        <f>IF(U143="zákl. přenesená",N143,0)</f>
        <v>0</v>
      </c>
      <c r="BH143" s="96">
        <f>IF(U143="sníž. přenesená",N143,0)</f>
        <v>0</v>
      </c>
      <c r="BI143" s="96">
        <f>IF(U143="nulová",N143,0)</f>
        <v>0</v>
      </c>
      <c r="BJ143" s="10" t="s">
        <v>20</v>
      </c>
      <c r="BK143" s="96">
        <f>ROUND(L143*K143,2)</f>
        <v>0</v>
      </c>
      <c r="BL143" s="10" t="s">
        <v>123</v>
      </c>
      <c r="BM143" s="10" t="s">
        <v>168</v>
      </c>
    </row>
    <row r="144" spans="2:65" s="6" customFormat="1" ht="22.5" customHeight="1">
      <c r="B144" s="97"/>
      <c r="C144" s="98"/>
      <c r="D144" s="98"/>
      <c r="E144" s="99" t="s">
        <v>3</v>
      </c>
      <c r="F144" s="261" t="s">
        <v>169</v>
      </c>
      <c r="G144" s="262"/>
      <c r="H144" s="262"/>
      <c r="I144" s="262"/>
      <c r="J144" s="98"/>
      <c r="K144" s="100">
        <v>12.65</v>
      </c>
      <c r="L144" s="98"/>
      <c r="M144" s="98"/>
      <c r="N144" s="98"/>
      <c r="O144" s="98"/>
      <c r="P144" s="98"/>
      <c r="Q144" s="98"/>
      <c r="R144" s="101"/>
      <c r="T144" s="102"/>
      <c r="U144" s="98"/>
      <c r="V144" s="98"/>
      <c r="W144" s="98"/>
      <c r="X144" s="98"/>
      <c r="Y144" s="98"/>
      <c r="Z144" s="98"/>
      <c r="AA144" s="103"/>
      <c r="AT144" s="104" t="s">
        <v>126</v>
      </c>
      <c r="AU144" s="104" t="s">
        <v>89</v>
      </c>
      <c r="AV144" s="6" t="s">
        <v>89</v>
      </c>
      <c r="AW144" s="6" t="s">
        <v>34</v>
      </c>
      <c r="AX144" s="6" t="s">
        <v>77</v>
      </c>
      <c r="AY144" s="104" t="s">
        <v>118</v>
      </c>
    </row>
    <row r="145" spans="2:65" s="8" customFormat="1" ht="22.5" customHeight="1">
      <c r="B145" s="117"/>
      <c r="C145" s="118"/>
      <c r="D145" s="118"/>
      <c r="E145" s="119" t="s">
        <v>3</v>
      </c>
      <c r="F145" s="280" t="s">
        <v>134</v>
      </c>
      <c r="G145" s="281"/>
      <c r="H145" s="281"/>
      <c r="I145" s="281"/>
      <c r="J145" s="118"/>
      <c r="K145" s="120">
        <v>12.65</v>
      </c>
      <c r="L145" s="118"/>
      <c r="M145" s="118"/>
      <c r="N145" s="118"/>
      <c r="O145" s="118"/>
      <c r="P145" s="118"/>
      <c r="Q145" s="118"/>
      <c r="R145" s="121"/>
      <c r="T145" s="122"/>
      <c r="U145" s="118"/>
      <c r="V145" s="118"/>
      <c r="W145" s="118"/>
      <c r="X145" s="118"/>
      <c r="Y145" s="118"/>
      <c r="Z145" s="118"/>
      <c r="AA145" s="123"/>
      <c r="AT145" s="124" t="s">
        <v>126</v>
      </c>
      <c r="AU145" s="124" t="s">
        <v>89</v>
      </c>
      <c r="AV145" s="8" t="s">
        <v>135</v>
      </c>
      <c r="AW145" s="8" t="s">
        <v>34</v>
      </c>
      <c r="AX145" s="8" t="s">
        <v>77</v>
      </c>
      <c r="AY145" s="124" t="s">
        <v>118</v>
      </c>
    </row>
    <row r="146" spans="2:65" s="6" customFormat="1" ht="22.5" customHeight="1">
      <c r="B146" s="97"/>
      <c r="C146" s="98"/>
      <c r="D146" s="98"/>
      <c r="E146" s="99" t="s">
        <v>3</v>
      </c>
      <c r="F146" s="278" t="s">
        <v>170</v>
      </c>
      <c r="G146" s="262"/>
      <c r="H146" s="262"/>
      <c r="I146" s="262"/>
      <c r="J146" s="98"/>
      <c r="K146" s="100">
        <v>13</v>
      </c>
      <c r="L146" s="98"/>
      <c r="M146" s="98"/>
      <c r="N146" s="98"/>
      <c r="O146" s="98"/>
      <c r="P146" s="98"/>
      <c r="Q146" s="98"/>
      <c r="R146" s="101"/>
      <c r="T146" s="102"/>
      <c r="U146" s="98"/>
      <c r="V146" s="98"/>
      <c r="W146" s="98"/>
      <c r="X146" s="98"/>
      <c r="Y146" s="98"/>
      <c r="Z146" s="98"/>
      <c r="AA146" s="103"/>
      <c r="AT146" s="104" t="s">
        <v>126</v>
      </c>
      <c r="AU146" s="104" t="s">
        <v>89</v>
      </c>
      <c r="AV146" s="6" t="s">
        <v>89</v>
      </c>
      <c r="AW146" s="6" t="s">
        <v>34</v>
      </c>
      <c r="AX146" s="6" t="s">
        <v>20</v>
      </c>
      <c r="AY146" s="104" t="s">
        <v>118</v>
      </c>
    </row>
    <row r="147" spans="2:65" s="1" customFormat="1" ht="22.5" customHeight="1">
      <c r="B147" s="87"/>
      <c r="C147" s="88" t="s">
        <v>25</v>
      </c>
      <c r="D147" s="88" t="s">
        <v>119</v>
      </c>
      <c r="E147" s="89" t="s">
        <v>171</v>
      </c>
      <c r="F147" s="263" t="s">
        <v>172</v>
      </c>
      <c r="G147" s="264"/>
      <c r="H147" s="264"/>
      <c r="I147" s="264"/>
      <c r="J147" s="90" t="s">
        <v>143</v>
      </c>
      <c r="K147" s="91">
        <v>6</v>
      </c>
      <c r="L147" s="265"/>
      <c r="M147" s="264"/>
      <c r="N147" s="265"/>
      <c r="O147" s="264"/>
      <c r="P147" s="264"/>
      <c r="Q147" s="264"/>
      <c r="R147" s="92"/>
      <c r="T147" s="93" t="s">
        <v>3</v>
      </c>
      <c r="U147" s="27" t="s">
        <v>42</v>
      </c>
      <c r="V147" s="94">
        <v>0.17399999999999999</v>
      </c>
      <c r="W147" s="94">
        <f>V147*K147</f>
        <v>1.044</v>
      </c>
      <c r="X147" s="94">
        <v>0</v>
      </c>
      <c r="Y147" s="94">
        <f>X147*K147</f>
        <v>0</v>
      </c>
      <c r="Z147" s="94">
        <v>0</v>
      </c>
      <c r="AA147" s="95">
        <f>Z147*K147</f>
        <v>0</v>
      </c>
      <c r="AR147" s="10" t="s">
        <v>123</v>
      </c>
      <c r="AT147" s="10" t="s">
        <v>119</v>
      </c>
      <c r="AU147" s="10" t="s">
        <v>89</v>
      </c>
      <c r="AY147" s="10" t="s">
        <v>118</v>
      </c>
      <c r="BE147" s="96">
        <f>IF(U147="základní",N147,0)</f>
        <v>0</v>
      </c>
      <c r="BF147" s="96">
        <f>IF(U147="snížená",N147,0)</f>
        <v>0</v>
      </c>
      <c r="BG147" s="96">
        <f>IF(U147="zákl. přenesená",N147,0)</f>
        <v>0</v>
      </c>
      <c r="BH147" s="96">
        <f>IF(U147="sníž. přenesená",N147,0)</f>
        <v>0</v>
      </c>
      <c r="BI147" s="96">
        <f>IF(U147="nulová",N147,0)</f>
        <v>0</v>
      </c>
      <c r="BJ147" s="10" t="s">
        <v>20</v>
      </c>
      <c r="BK147" s="96">
        <f>ROUND(L147*K147,2)</f>
        <v>0</v>
      </c>
      <c r="BL147" s="10" t="s">
        <v>123</v>
      </c>
      <c r="BM147" s="10" t="s">
        <v>173</v>
      </c>
    </row>
    <row r="148" spans="2:65" s="6" customFormat="1" ht="22.5" customHeight="1">
      <c r="B148" s="97"/>
      <c r="C148" s="98"/>
      <c r="D148" s="98"/>
      <c r="E148" s="99" t="s">
        <v>3</v>
      </c>
      <c r="F148" s="261" t="s">
        <v>149</v>
      </c>
      <c r="G148" s="262"/>
      <c r="H148" s="262"/>
      <c r="I148" s="262"/>
      <c r="J148" s="98"/>
      <c r="K148" s="100">
        <v>6</v>
      </c>
      <c r="L148" s="98"/>
      <c r="M148" s="98"/>
      <c r="N148" s="98"/>
      <c r="O148" s="98"/>
      <c r="P148" s="98"/>
      <c r="Q148" s="98"/>
      <c r="R148" s="101"/>
      <c r="T148" s="102"/>
      <c r="U148" s="98"/>
      <c r="V148" s="98"/>
      <c r="W148" s="98"/>
      <c r="X148" s="98"/>
      <c r="Y148" s="98"/>
      <c r="Z148" s="98"/>
      <c r="AA148" s="103"/>
      <c r="AT148" s="104" t="s">
        <v>126</v>
      </c>
      <c r="AU148" s="104" t="s">
        <v>89</v>
      </c>
      <c r="AV148" s="6" t="s">
        <v>89</v>
      </c>
      <c r="AW148" s="6" t="s">
        <v>34</v>
      </c>
      <c r="AX148" s="6" t="s">
        <v>20</v>
      </c>
      <c r="AY148" s="104" t="s">
        <v>118</v>
      </c>
    </row>
    <row r="149" spans="2:65" s="1" customFormat="1" ht="31.5" customHeight="1">
      <c r="B149" s="87"/>
      <c r="C149" s="88" t="s">
        <v>174</v>
      </c>
      <c r="D149" s="88" t="s">
        <v>119</v>
      </c>
      <c r="E149" s="89" t="s">
        <v>175</v>
      </c>
      <c r="F149" s="263" t="s">
        <v>176</v>
      </c>
      <c r="G149" s="264"/>
      <c r="H149" s="264"/>
      <c r="I149" s="264"/>
      <c r="J149" s="90" t="s">
        <v>122</v>
      </c>
      <c r="K149" s="91">
        <v>32</v>
      </c>
      <c r="L149" s="265"/>
      <c r="M149" s="264"/>
      <c r="N149" s="265"/>
      <c r="O149" s="264"/>
      <c r="P149" s="264"/>
      <c r="Q149" s="264"/>
      <c r="R149" s="92"/>
      <c r="T149" s="93" t="s">
        <v>3</v>
      </c>
      <c r="U149" s="27" t="s">
        <v>42</v>
      </c>
      <c r="V149" s="94">
        <v>7.9000000000000001E-2</v>
      </c>
      <c r="W149" s="94">
        <f>V149*K149</f>
        <v>2.528</v>
      </c>
      <c r="X149" s="94">
        <v>0</v>
      </c>
      <c r="Y149" s="94">
        <f>X149*K149</f>
        <v>0</v>
      </c>
      <c r="Z149" s="94">
        <v>0</v>
      </c>
      <c r="AA149" s="95">
        <f>Z149*K149</f>
        <v>0</v>
      </c>
      <c r="AR149" s="10" t="s">
        <v>123</v>
      </c>
      <c r="AT149" s="10" t="s">
        <v>119</v>
      </c>
      <c r="AU149" s="10" t="s">
        <v>89</v>
      </c>
      <c r="AY149" s="10" t="s">
        <v>118</v>
      </c>
      <c r="BE149" s="96">
        <f>IF(U149="základní",N149,0)</f>
        <v>0</v>
      </c>
      <c r="BF149" s="96">
        <f>IF(U149="snížená",N149,0)</f>
        <v>0</v>
      </c>
      <c r="BG149" s="96">
        <f>IF(U149="zákl. přenesená",N149,0)</f>
        <v>0</v>
      </c>
      <c r="BH149" s="96">
        <f>IF(U149="sníž. přenesená",N149,0)</f>
        <v>0</v>
      </c>
      <c r="BI149" s="96">
        <f>IF(U149="nulová",N149,0)</f>
        <v>0</v>
      </c>
      <c r="BJ149" s="10" t="s">
        <v>20</v>
      </c>
      <c r="BK149" s="96">
        <f>ROUND(L149*K149,2)</f>
        <v>0</v>
      </c>
      <c r="BL149" s="10" t="s">
        <v>123</v>
      </c>
      <c r="BM149" s="10" t="s">
        <v>177</v>
      </c>
    </row>
    <row r="150" spans="2:65" s="6" customFormat="1" ht="22.5" customHeight="1">
      <c r="B150" s="97"/>
      <c r="C150" s="98"/>
      <c r="D150" s="98"/>
      <c r="E150" s="99" t="s">
        <v>3</v>
      </c>
      <c r="F150" s="261" t="s">
        <v>178</v>
      </c>
      <c r="G150" s="262"/>
      <c r="H150" s="262"/>
      <c r="I150" s="262"/>
      <c r="J150" s="98"/>
      <c r="K150" s="100">
        <v>32</v>
      </c>
      <c r="L150" s="98"/>
      <c r="M150" s="98"/>
      <c r="N150" s="98"/>
      <c r="O150" s="98"/>
      <c r="P150" s="98"/>
      <c r="Q150" s="98"/>
      <c r="R150" s="101"/>
      <c r="T150" s="102"/>
      <c r="U150" s="98"/>
      <c r="V150" s="98"/>
      <c r="W150" s="98"/>
      <c r="X150" s="98"/>
      <c r="Y150" s="98"/>
      <c r="Z150" s="98"/>
      <c r="AA150" s="103"/>
      <c r="AT150" s="104" t="s">
        <v>126</v>
      </c>
      <c r="AU150" s="104" t="s">
        <v>89</v>
      </c>
      <c r="AV150" s="6" t="s">
        <v>89</v>
      </c>
      <c r="AW150" s="6" t="s">
        <v>34</v>
      </c>
      <c r="AX150" s="6" t="s">
        <v>20</v>
      </c>
      <c r="AY150" s="104" t="s">
        <v>118</v>
      </c>
    </row>
    <row r="151" spans="2:65" s="1" customFormat="1" ht="31.5" customHeight="1">
      <c r="B151" s="87"/>
      <c r="C151" s="88" t="s">
        <v>179</v>
      </c>
      <c r="D151" s="88" t="s">
        <v>119</v>
      </c>
      <c r="E151" s="89" t="s">
        <v>180</v>
      </c>
      <c r="F151" s="263" t="s">
        <v>181</v>
      </c>
      <c r="G151" s="264"/>
      <c r="H151" s="264"/>
      <c r="I151" s="264"/>
      <c r="J151" s="90" t="s">
        <v>139</v>
      </c>
      <c r="K151" s="91">
        <v>1.9E-2</v>
      </c>
      <c r="L151" s="265"/>
      <c r="M151" s="264"/>
      <c r="N151" s="265"/>
      <c r="O151" s="264"/>
      <c r="P151" s="264"/>
      <c r="Q151" s="264"/>
      <c r="R151" s="92"/>
      <c r="T151" s="93" t="s">
        <v>3</v>
      </c>
      <c r="U151" s="27" t="s">
        <v>42</v>
      </c>
      <c r="V151" s="94">
        <v>1.575</v>
      </c>
      <c r="W151" s="94">
        <f>V151*K151</f>
        <v>2.9924999999999997E-2</v>
      </c>
      <c r="X151" s="94">
        <v>0</v>
      </c>
      <c r="Y151" s="94">
        <f>X151*K151</f>
        <v>0</v>
      </c>
      <c r="Z151" s="94">
        <v>0</v>
      </c>
      <c r="AA151" s="95">
        <f>Z151*K151</f>
        <v>0</v>
      </c>
      <c r="AR151" s="10" t="s">
        <v>123</v>
      </c>
      <c r="AT151" s="10" t="s">
        <v>119</v>
      </c>
      <c r="AU151" s="10" t="s">
        <v>89</v>
      </c>
      <c r="AY151" s="10" t="s">
        <v>118</v>
      </c>
      <c r="BE151" s="96">
        <f>IF(U151="základní",N151,0)</f>
        <v>0</v>
      </c>
      <c r="BF151" s="96">
        <f>IF(U151="snížená",N151,0)</f>
        <v>0</v>
      </c>
      <c r="BG151" s="96">
        <f>IF(U151="zákl. přenesená",N151,0)</f>
        <v>0</v>
      </c>
      <c r="BH151" s="96">
        <f>IF(U151="sníž. přenesená",N151,0)</f>
        <v>0</v>
      </c>
      <c r="BI151" s="96">
        <f>IF(U151="nulová",N151,0)</f>
        <v>0</v>
      </c>
      <c r="BJ151" s="10" t="s">
        <v>20</v>
      </c>
      <c r="BK151" s="96">
        <f>ROUND(L151*K151,2)</f>
        <v>0</v>
      </c>
      <c r="BL151" s="10" t="s">
        <v>123</v>
      </c>
      <c r="BM151" s="10" t="s">
        <v>182</v>
      </c>
    </row>
    <row r="152" spans="2:65" s="5" customFormat="1" ht="29.85" customHeight="1">
      <c r="B152" s="76"/>
      <c r="C152" s="77"/>
      <c r="D152" s="86" t="s">
        <v>101</v>
      </c>
      <c r="E152" s="86"/>
      <c r="F152" s="86"/>
      <c r="G152" s="86"/>
      <c r="H152" s="86"/>
      <c r="I152" s="86"/>
      <c r="J152" s="86"/>
      <c r="K152" s="86"/>
      <c r="L152" s="86"/>
      <c r="M152" s="86"/>
      <c r="N152" s="272"/>
      <c r="O152" s="273"/>
      <c r="P152" s="273"/>
      <c r="Q152" s="273"/>
      <c r="R152" s="79"/>
      <c r="T152" s="80"/>
      <c r="U152" s="77"/>
      <c r="V152" s="77"/>
      <c r="W152" s="81">
        <f>SUM(W153:W200)</f>
        <v>66.363547999999994</v>
      </c>
      <c r="X152" s="77"/>
      <c r="Y152" s="81">
        <f>SUM(Y153:Y200)</f>
        <v>8.8139999999999996E-2</v>
      </c>
      <c r="Z152" s="77"/>
      <c r="AA152" s="82">
        <f>SUM(AA153:AA200)</f>
        <v>0</v>
      </c>
      <c r="AR152" s="83" t="s">
        <v>89</v>
      </c>
      <c r="AT152" s="84" t="s">
        <v>76</v>
      </c>
      <c r="AU152" s="84" t="s">
        <v>20</v>
      </c>
      <c r="AY152" s="83" t="s">
        <v>118</v>
      </c>
      <c r="BK152" s="85">
        <f>SUM(BK153:BK200)</f>
        <v>0</v>
      </c>
    </row>
    <row r="153" spans="2:65" s="1" customFormat="1" ht="31.5" customHeight="1">
      <c r="B153" s="87"/>
      <c r="C153" s="88" t="s">
        <v>170</v>
      </c>
      <c r="D153" s="88" t="s">
        <v>119</v>
      </c>
      <c r="E153" s="89" t="s">
        <v>183</v>
      </c>
      <c r="F153" s="263" t="s">
        <v>184</v>
      </c>
      <c r="G153" s="264"/>
      <c r="H153" s="264"/>
      <c r="I153" s="264"/>
      <c r="J153" s="90" t="s">
        <v>143</v>
      </c>
      <c r="K153" s="91">
        <v>5</v>
      </c>
      <c r="L153" s="265"/>
      <c r="M153" s="264"/>
      <c r="N153" s="265"/>
      <c r="O153" s="264"/>
      <c r="P153" s="264"/>
      <c r="Q153" s="264"/>
      <c r="R153" s="92"/>
      <c r="T153" s="93" t="s">
        <v>3</v>
      </c>
      <c r="U153" s="27" t="s">
        <v>42</v>
      </c>
      <c r="V153" s="94">
        <v>0.24399999999999999</v>
      </c>
      <c r="W153" s="94">
        <f>V153*K153</f>
        <v>1.22</v>
      </c>
      <c r="X153" s="94">
        <v>4.0000000000000003E-5</v>
      </c>
      <c r="Y153" s="94">
        <f>X153*K153</f>
        <v>2.0000000000000001E-4</v>
      </c>
      <c r="Z153" s="94">
        <v>0</v>
      </c>
      <c r="AA153" s="95">
        <f>Z153*K153</f>
        <v>0</v>
      </c>
      <c r="AR153" s="10" t="s">
        <v>123</v>
      </c>
      <c r="AT153" s="10" t="s">
        <v>119</v>
      </c>
      <c r="AU153" s="10" t="s">
        <v>89</v>
      </c>
      <c r="AY153" s="10" t="s">
        <v>118</v>
      </c>
      <c r="BE153" s="96">
        <f>IF(U153="základní",N153,0)</f>
        <v>0</v>
      </c>
      <c r="BF153" s="96">
        <f>IF(U153="snížená",N153,0)</f>
        <v>0</v>
      </c>
      <c r="BG153" s="96">
        <f>IF(U153="zákl. přenesená",N153,0)</f>
        <v>0</v>
      </c>
      <c r="BH153" s="96">
        <f>IF(U153="sníž. přenesená",N153,0)</f>
        <v>0</v>
      </c>
      <c r="BI153" s="96">
        <f>IF(U153="nulová",N153,0)</f>
        <v>0</v>
      </c>
      <c r="BJ153" s="10" t="s">
        <v>20</v>
      </c>
      <c r="BK153" s="96">
        <f>ROUND(L153*K153,2)</f>
        <v>0</v>
      </c>
      <c r="BL153" s="10" t="s">
        <v>123</v>
      </c>
      <c r="BM153" s="10" t="s">
        <v>185</v>
      </c>
    </row>
    <row r="154" spans="2:65" s="6" customFormat="1" ht="22.5" customHeight="1">
      <c r="B154" s="97"/>
      <c r="C154" s="98"/>
      <c r="D154" s="98"/>
      <c r="E154" s="99" t="s">
        <v>3</v>
      </c>
      <c r="F154" s="261" t="s">
        <v>145</v>
      </c>
      <c r="G154" s="262"/>
      <c r="H154" s="262"/>
      <c r="I154" s="262"/>
      <c r="J154" s="98"/>
      <c r="K154" s="100">
        <v>5</v>
      </c>
      <c r="L154" s="98"/>
      <c r="M154" s="98"/>
      <c r="N154" s="98"/>
      <c r="O154" s="98"/>
      <c r="P154" s="98"/>
      <c r="Q154" s="98"/>
      <c r="R154" s="101"/>
      <c r="T154" s="102"/>
      <c r="U154" s="98"/>
      <c r="V154" s="98"/>
      <c r="W154" s="98"/>
      <c r="X154" s="98"/>
      <c r="Y154" s="98"/>
      <c r="Z154" s="98"/>
      <c r="AA154" s="103"/>
      <c r="AT154" s="104" t="s">
        <v>126</v>
      </c>
      <c r="AU154" s="104" t="s">
        <v>89</v>
      </c>
      <c r="AV154" s="6" t="s">
        <v>89</v>
      </c>
      <c r="AW154" s="6" t="s">
        <v>34</v>
      </c>
      <c r="AX154" s="6" t="s">
        <v>20</v>
      </c>
      <c r="AY154" s="104" t="s">
        <v>118</v>
      </c>
    </row>
    <row r="155" spans="2:65" s="1" customFormat="1" ht="31.5" customHeight="1">
      <c r="B155" s="87"/>
      <c r="C155" s="88" t="s">
        <v>164</v>
      </c>
      <c r="D155" s="88" t="s">
        <v>119</v>
      </c>
      <c r="E155" s="89" t="s">
        <v>186</v>
      </c>
      <c r="F155" s="263" t="s">
        <v>187</v>
      </c>
      <c r="G155" s="264"/>
      <c r="H155" s="264"/>
      <c r="I155" s="264"/>
      <c r="J155" s="90" t="s">
        <v>122</v>
      </c>
      <c r="K155" s="91">
        <v>15</v>
      </c>
      <c r="L155" s="265"/>
      <c r="M155" s="264"/>
      <c r="N155" s="265"/>
      <c r="O155" s="264"/>
      <c r="P155" s="264"/>
      <c r="Q155" s="264"/>
      <c r="R155" s="92"/>
      <c r="T155" s="93" t="s">
        <v>3</v>
      </c>
      <c r="U155" s="27" t="s">
        <v>42</v>
      </c>
      <c r="V155" s="94">
        <v>0.52900000000000003</v>
      </c>
      <c r="W155" s="94">
        <f>V155*K155</f>
        <v>7.9350000000000005</v>
      </c>
      <c r="X155" s="94">
        <v>6.6E-4</v>
      </c>
      <c r="Y155" s="94">
        <f>X155*K155</f>
        <v>9.8999999999999991E-3</v>
      </c>
      <c r="Z155" s="94">
        <v>0</v>
      </c>
      <c r="AA155" s="95">
        <f>Z155*K155</f>
        <v>0</v>
      </c>
      <c r="AR155" s="10" t="s">
        <v>123</v>
      </c>
      <c r="AT155" s="10" t="s">
        <v>119</v>
      </c>
      <c r="AU155" s="10" t="s">
        <v>89</v>
      </c>
      <c r="AY155" s="10" t="s">
        <v>118</v>
      </c>
      <c r="BE155" s="96">
        <f>IF(U155="základní",N155,0)</f>
        <v>0</v>
      </c>
      <c r="BF155" s="96">
        <f>IF(U155="snížená",N155,0)</f>
        <v>0</v>
      </c>
      <c r="BG155" s="96">
        <f>IF(U155="zákl. přenesená",N155,0)</f>
        <v>0</v>
      </c>
      <c r="BH155" s="96">
        <f>IF(U155="sníž. přenesená",N155,0)</f>
        <v>0</v>
      </c>
      <c r="BI155" s="96">
        <f>IF(U155="nulová",N155,0)</f>
        <v>0</v>
      </c>
      <c r="BJ155" s="10" t="s">
        <v>20</v>
      </c>
      <c r="BK155" s="96">
        <f>ROUND(L155*K155,2)</f>
        <v>0</v>
      </c>
      <c r="BL155" s="10" t="s">
        <v>123</v>
      </c>
      <c r="BM155" s="10" t="s">
        <v>188</v>
      </c>
    </row>
    <row r="156" spans="2:65" s="7" customFormat="1" ht="22.5" customHeight="1">
      <c r="B156" s="109"/>
      <c r="C156" s="110"/>
      <c r="D156" s="110"/>
      <c r="E156" s="111" t="s">
        <v>3</v>
      </c>
      <c r="F156" s="276" t="s">
        <v>189</v>
      </c>
      <c r="G156" s="277"/>
      <c r="H156" s="277"/>
      <c r="I156" s="277"/>
      <c r="J156" s="110"/>
      <c r="K156" s="112" t="s">
        <v>3</v>
      </c>
      <c r="L156" s="110"/>
      <c r="M156" s="110"/>
      <c r="N156" s="110"/>
      <c r="O156" s="110"/>
      <c r="P156" s="110"/>
      <c r="Q156" s="110"/>
      <c r="R156" s="113"/>
      <c r="T156" s="114"/>
      <c r="U156" s="110"/>
      <c r="V156" s="110"/>
      <c r="W156" s="110"/>
      <c r="X156" s="110"/>
      <c r="Y156" s="110"/>
      <c r="Z156" s="110"/>
      <c r="AA156" s="115"/>
      <c r="AT156" s="116" t="s">
        <v>126</v>
      </c>
      <c r="AU156" s="116" t="s">
        <v>89</v>
      </c>
      <c r="AV156" s="7" t="s">
        <v>20</v>
      </c>
      <c r="AW156" s="7" t="s">
        <v>34</v>
      </c>
      <c r="AX156" s="7" t="s">
        <v>77</v>
      </c>
      <c r="AY156" s="116" t="s">
        <v>118</v>
      </c>
    </row>
    <row r="157" spans="2:65" s="6" customFormat="1" ht="22.5" customHeight="1">
      <c r="B157" s="97"/>
      <c r="C157" s="98"/>
      <c r="D157" s="98"/>
      <c r="E157" s="99" t="s">
        <v>3</v>
      </c>
      <c r="F157" s="278" t="s">
        <v>190</v>
      </c>
      <c r="G157" s="262"/>
      <c r="H157" s="262"/>
      <c r="I157" s="262"/>
      <c r="J157" s="98"/>
      <c r="K157" s="100">
        <v>14.95</v>
      </c>
      <c r="L157" s="98"/>
      <c r="M157" s="98"/>
      <c r="N157" s="98"/>
      <c r="O157" s="98"/>
      <c r="P157" s="98"/>
      <c r="Q157" s="98"/>
      <c r="R157" s="101"/>
      <c r="T157" s="102"/>
      <c r="U157" s="98"/>
      <c r="V157" s="98"/>
      <c r="W157" s="98"/>
      <c r="X157" s="98"/>
      <c r="Y157" s="98"/>
      <c r="Z157" s="98"/>
      <c r="AA157" s="103"/>
      <c r="AT157" s="104" t="s">
        <v>126</v>
      </c>
      <c r="AU157" s="104" t="s">
        <v>89</v>
      </c>
      <c r="AV157" s="6" t="s">
        <v>89</v>
      </c>
      <c r="AW157" s="6" t="s">
        <v>34</v>
      </c>
      <c r="AX157" s="6" t="s">
        <v>77</v>
      </c>
      <c r="AY157" s="104" t="s">
        <v>118</v>
      </c>
    </row>
    <row r="158" spans="2:65" s="8" customFormat="1" ht="22.5" customHeight="1">
      <c r="B158" s="117"/>
      <c r="C158" s="118"/>
      <c r="D158" s="118"/>
      <c r="E158" s="119" t="s">
        <v>3</v>
      </c>
      <c r="F158" s="280" t="s">
        <v>134</v>
      </c>
      <c r="G158" s="281"/>
      <c r="H158" s="281"/>
      <c r="I158" s="281"/>
      <c r="J158" s="118"/>
      <c r="K158" s="120">
        <v>14.95</v>
      </c>
      <c r="L158" s="118"/>
      <c r="M158" s="118"/>
      <c r="N158" s="118"/>
      <c r="O158" s="118"/>
      <c r="P158" s="118"/>
      <c r="Q158" s="118"/>
      <c r="R158" s="121"/>
      <c r="T158" s="122"/>
      <c r="U158" s="118"/>
      <c r="V158" s="118"/>
      <c r="W158" s="118"/>
      <c r="X158" s="118"/>
      <c r="Y158" s="118"/>
      <c r="Z158" s="118"/>
      <c r="AA158" s="123"/>
      <c r="AT158" s="124" t="s">
        <v>126</v>
      </c>
      <c r="AU158" s="124" t="s">
        <v>89</v>
      </c>
      <c r="AV158" s="8" t="s">
        <v>135</v>
      </c>
      <c r="AW158" s="8" t="s">
        <v>34</v>
      </c>
      <c r="AX158" s="8" t="s">
        <v>77</v>
      </c>
      <c r="AY158" s="124" t="s">
        <v>118</v>
      </c>
    </row>
    <row r="159" spans="2:65" s="6" customFormat="1" ht="22.5" customHeight="1">
      <c r="B159" s="97"/>
      <c r="C159" s="98"/>
      <c r="D159" s="98"/>
      <c r="E159" s="99" t="s">
        <v>3</v>
      </c>
      <c r="F159" s="278" t="s">
        <v>9</v>
      </c>
      <c r="G159" s="262"/>
      <c r="H159" s="262"/>
      <c r="I159" s="262"/>
      <c r="J159" s="98"/>
      <c r="K159" s="100">
        <v>15</v>
      </c>
      <c r="L159" s="98"/>
      <c r="M159" s="98"/>
      <c r="N159" s="98"/>
      <c r="O159" s="98"/>
      <c r="P159" s="98"/>
      <c r="Q159" s="98"/>
      <c r="R159" s="101"/>
      <c r="T159" s="102"/>
      <c r="U159" s="98"/>
      <c r="V159" s="98"/>
      <c r="W159" s="98"/>
      <c r="X159" s="98"/>
      <c r="Y159" s="98"/>
      <c r="Z159" s="98"/>
      <c r="AA159" s="103"/>
      <c r="AT159" s="104" t="s">
        <v>126</v>
      </c>
      <c r="AU159" s="104" t="s">
        <v>89</v>
      </c>
      <c r="AV159" s="6" t="s">
        <v>89</v>
      </c>
      <c r="AW159" s="6" t="s">
        <v>34</v>
      </c>
      <c r="AX159" s="6" t="s">
        <v>20</v>
      </c>
      <c r="AY159" s="104" t="s">
        <v>118</v>
      </c>
    </row>
    <row r="160" spans="2:65" s="1" customFormat="1" ht="31.5" customHeight="1">
      <c r="B160" s="87"/>
      <c r="C160" s="88" t="s">
        <v>9</v>
      </c>
      <c r="D160" s="88" t="s">
        <v>119</v>
      </c>
      <c r="E160" s="89" t="s">
        <v>191</v>
      </c>
      <c r="F160" s="263" t="s">
        <v>192</v>
      </c>
      <c r="G160" s="264"/>
      <c r="H160" s="264"/>
      <c r="I160" s="264"/>
      <c r="J160" s="90" t="s">
        <v>122</v>
      </c>
      <c r="K160" s="91">
        <v>19</v>
      </c>
      <c r="L160" s="265"/>
      <c r="M160" s="264"/>
      <c r="N160" s="265"/>
      <c r="O160" s="264"/>
      <c r="P160" s="264"/>
      <c r="Q160" s="264"/>
      <c r="R160" s="92"/>
      <c r="T160" s="93" t="s">
        <v>3</v>
      </c>
      <c r="U160" s="27" t="s">
        <v>42</v>
      </c>
      <c r="V160" s="94">
        <v>0.61599999999999999</v>
      </c>
      <c r="W160" s="94">
        <f>V160*K160</f>
        <v>11.704000000000001</v>
      </c>
      <c r="X160" s="94">
        <v>9.1E-4</v>
      </c>
      <c r="Y160" s="94">
        <f>X160*K160</f>
        <v>1.729E-2</v>
      </c>
      <c r="Z160" s="94">
        <v>0</v>
      </c>
      <c r="AA160" s="95">
        <f>Z160*K160</f>
        <v>0</v>
      </c>
      <c r="AR160" s="10" t="s">
        <v>123</v>
      </c>
      <c r="AT160" s="10" t="s">
        <v>119</v>
      </c>
      <c r="AU160" s="10" t="s">
        <v>89</v>
      </c>
      <c r="AY160" s="10" t="s">
        <v>118</v>
      </c>
      <c r="BE160" s="96">
        <f>IF(U160="základní",N160,0)</f>
        <v>0</v>
      </c>
      <c r="BF160" s="96">
        <f>IF(U160="snížená",N160,0)</f>
        <v>0</v>
      </c>
      <c r="BG160" s="96">
        <f>IF(U160="zákl. přenesená",N160,0)</f>
        <v>0</v>
      </c>
      <c r="BH160" s="96">
        <f>IF(U160="sníž. přenesená",N160,0)</f>
        <v>0</v>
      </c>
      <c r="BI160" s="96">
        <f>IF(U160="nulová",N160,0)</f>
        <v>0</v>
      </c>
      <c r="BJ160" s="10" t="s">
        <v>20</v>
      </c>
      <c r="BK160" s="96">
        <f>ROUND(L160*K160,2)</f>
        <v>0</v>
      </c>
      <c r="BL160" s="10" t="s">
        <v>123</v>
      </c>
      <c r="BM160" s="10" t="s">
        <v>193</v>
      </c>
    </row>
    <row r="161" spans="2:65" s="6" customFormat="1" ht="22.5" customHeight="1">
      <c r="B161" s="97"/>
      <c r="C161" s="98"/>
      <c r="D161" s="98"/>
      <c r="E161" s="99" t="s">
        <v>3</v>
      </c>
      <c r="F161" s="261" t="s">
        <v>194</v>
      </c>
      <c r="G161" s="262"/>
      <c r="H161" s="262"/>
      <c r="I161" s="262"/>
      <c r="J161" s="98"/>
      <c r="K161" s="100">
        <v>18.975000000000001</v>
      </c>
      <c r="L161" s="98"/>
      <c r="M161" s="98"/>
      <c r="N161" s="98"/>
      <c r="O161" s="98"/>
      <c r="P161" s="98"/>
      <c r="Q161" s="98"/>
      <c r="R161" s="101"/>
      <c r="T161" s="102"/>
      <c r="U161" s="98"/>
      <c r="V161" s="98"/>
      <c r="W161" s="98"/>
      <c r="X161" s="98"/>
      <c r="Y161" s="98"/>
      <c r="Z161" s="98"/>
      <c r="AA161" s="103"/>
      <c r="AT161" s="104" t="s">
        <v>126</v>
      </c>
      <c r="AU161" s="104" t="s">
        <v>89</v>
      </c>
      <c r="AV161" s="6" t="s">
        <v>89</v>
      </c>
      <c r="AW161" s="6" t="s">
        <v>34</v>
      </c>
      <c r="AX161" s="6" t="s">
        <v>77</v>
      </c>
      <c r="AY161" s="104" t="s">
        <v>118</v>
      </c>
    </row>
    <row r="162" spans="2:65" s="8" customFormat="1" ht="22.5" customHeight="1">
      <c r="B162" s="117"/>
      <c r="C162" s="118"/>
      <c r="D162" s="118"/>
      <c r="E162" s="119" t="s">
        <v>3</v>
      </c>
      <c r="F162" s="280" t="s">
        <v>134</v>
      </c>
      <c r="G162" s="281"/>
      <c r="H162" s="281"/>
      <c r="I162" s="281"/>
      <c r="J162" s="118"/>
      <c r="K162" s="120">
        <v>18.975000000000001</v>
      </c>
      <c r="L162" s="118"/>
      <c r="M162" s="118"/>
      <c r="N162" s="118"/>
      <c r="O162" s="118"/>
      <c r="P162" s="118"/>
      <c r="Q162" s="118"/>
      <c r="R162" s="121"/>
      <c r="T162" s="122"/>
      <c r="U162" s="118"/>
      <c r="V162" s="118"/>
      <c r="W162" s="118"/>
      <c r="X162" s="118"/>
      <c r="Y162" s="118"/>
      <c r="Z162" s="118"/>
      <c r="AA162" s="123"/>
      <c r="AT162" s="124" t="s">
        <v>126</v>
      </c>
      <c r="AU162" s="124" t="s">
        <v>89</v>
      </c>
      <c r="AV162" s="8" t="s">
        <v>135</v>
      </c>
      <c r="AW162" s="8" t="s">
        <v>34</v>
      </c>
      <c r="AX162" s="8" t="s">
        <v>77</v>
      </c>
      <c r="AY162" s="124" t="s">
        <v>118</v>
      </c>
    </row>
    <row r="163" spans="2:65" s="6" customFormat="1" ht="22.5" customHeight="1">
      <c r="B163" s="97"/>
      <c r="C163" s="98"/>
      <c r="D163" s="98"/>
      <c r="E163" s="99" t="s">
        <v>3</v>
      </c>
      <c r="F163" s="278" t="s">
        <v>195</v>
      </c>
      <c r="G163" s="262"/>
      <c r="H163" s="262"/>
      <c r="I163" s="262"/>
      <c r="J163" s="98"/>
      <c r="K163" s="100">
        <v>19</v>
      </c>
      <c r="L163" s="98"/>
      <c r="M163" s="98"/>
      <c r="N163" s="98"/>
      <c r="O163" s="98"/>
      <c r="P163" s="98"/>
      <c r="Q163" s="98"/>
      <c r="R163" s="101"/>
      <c r="T163" s="102"/>
      <c r="U163" s="98"/>
      <c r="V163" s="98"/>
      <c r="W163" s="98"/>
      <c r="X163" s="98"/>
      <c r="Y163" s="98"/>
      <c r="Z163" s="98"/>
      <c r="AA163" s="103"/>
      <c r="AT163" s="104" t="s">
        <v>126</v>
      </c>
      <c r="AU163" s="104" t="s">
        <v>89</v>
      </c>
      <c r="AV163" s="6" t="s">
        <v>89</v>
      </c>
      <c r="AW163" s="6" t="s">
        <v>34</v>
      </c>
      <c r="AX163" s="6" t="s">
        <v>20</v>
      </c>
      <c r="AY163" s="104" t="s">
        <v>118</v>
      </c>
    </row>
    <row r="164" spans="2:65" s="1" customFormat="1" ht="31.5" customHeight="1">
      <c r="B164" s="87"/>
      <c r="C164" s="88" t="s">
        <v>123</v>
      </c>
      <c r="D164" s="88" t="s">
        <v>119</v>
      </c>
      <c r="E164" s="89" t="s">
        <v>196</v>
      </c>
      <c r="F164" s="263" t="s">
        <v>197</v>
      </c>
      <c r="G164" s="264"/>
      <c r="H164" s="264"/>
      <c r="I164" s="264"/>
      <c r="J164" s="90" t="s">
        <v>122</v>
      </c>
      <c r="K164" s="91">
        <v>23</v>
      </c>
      <c r="L164" s="265"/>
      <c r="M164" s="264"/>
      <c r="N164" s="265"/>
      <c r="O164" s="264"/>
      <c r="P164" s="264"/>
      <c r="Q164" s="264"/>
      <c r="R164" s="92"/>
      <c r="T164" s="93" t="s">
        <v>3</v>
      </c>
      <c r="U164" s="27" t="s">
        <v>42</v>
      </c>
      <c r="V164" s="94">
        <v>0.52900000000000003</v>
      </c>
      <c r="W164" s="94">
        <f>V164*K164</f>
        <v>12.167</v>
      </c>
      <c r="X164" s="94">
        <v>7.7999999999999999E-4</v>
      </c>
      <c r="Y164" s="94">
        <f>X164*K164</f>
        <v>1.7940000000000001E-2</v>
      </c>
      <c r="Z164" s="94">
        <v>0</v>
      </c>
      <c r="AA164" s="95">
        <f>Z164*K164</f>
        <v>0</v>
      </c>
      <c r="AR164" s="10" t="s">
        <v>123</v>
      </c>
      <c r="AT164" s="10" t="s">
        <v>119</v>
      </c>
      <c r="AU164" s="10" t="s">
        <v>89</v>
      </c>
      <c r="AY164" s="10" t="s">
        <v>118</v>
      </c>
      <c r="BE164" s="96">
        <f>IF(U164="základní",N164,0)</f>
        <v>0</v>
      </c>
      <c r="BF164" s="96">
        <f>IF(U164="snížená",N164,0)</f>
        <v>0</v>
      </c>
      <c r="BG164" s="96">
        <f>IF(U164="zákl. přenesená",N164,0)</f>
        <v>0</v>
      </c>
      <c r="BH164" s="96">
        <f>IF(U164="sníž. přenesená",N164,0)</f>
        <v>0</v>
      </c>
      <c r="BI164" s="96">
        <f>IF(U164="nulová",N164,0)</f>
        <v>0</v>
      </c>
      <c r="BJ164" s="10" t="s">
        <v>20</v>
      </c>
      <c r="BK164" s="96">
        <f>ROUND(L164*K164,2)</f>
        <v>0</v>
      </c>
      <c r="BL164" s="10" t="s">
        <v>123</v>
      </c>
      <c r="BM164" s="10" t="s">
        <v>198</v>
      </c>
    </row>
    <row r="165" spans="2:65" s="7" customFormat="1" ht="22.5" customHeight="1">
      <c r="B165" s="109"/>
      <c r="C165" s="110"/>
      <c r="D165" s="110"/>
      <c r="E165" s="111" t="s">
        <v>3</v>
      </c>
      <c r="F165" s="276" t="s">
        <v>199</v>
      </c>
      <c r="G165" s="277"/>
      <c r="H165" s="277"/>
      <c r="I165" s="277"/>
      <c r="J165" s="110"/>
      <c r="K165" s="112" t="s">
        <v>3</v>
      </c>
      <c r="L165" s="110"/>
      <c r="M165" s="110"/>
      <c r="N165" s="110"/>
      <c r="O165" s="110"/>
      <c r="P165" s="110"/>
      <c r="Q165" s="110"/>
      <c r="R165" s="113"/>
      <c r="T165" s="114"/>
      <c r="U165" s="110"/>
      <c r="V165" s="110"/>
      <c r="W165" s="110"/>
      <c r="X165" s="110"/>
      <c r="Y165" s="110"/>
      <c r="Z165" s="110"/>
      <c r="AA165" s="115"/>
      <c r="AT165" s="116" t="s">
        <v>126</v>
      </c>
      <c r="AU165" s="116" t="s">
        <v>89</v>
      </c>
      <c r="AV165" s="7" t="s">
        <v>20</v>
      </c>
      <c r="AW165" s="7" t="s">
        <v>34</v>
      </c>
      <c r="AX165" s="7" t="s">
        <v>77</v>
      </c>
      <c r="AY165" s="116" t="s">
        <v>118</v>
      </c>
    </row>
    <row r="166" spans="2:65" s="6" customFormat="1" ht="22.5" customHeight="1">
      <c r="B166" s="97"/>
      <c r="C166" s="98"/>
      <c r="D166" s="98"/>
      <c r="E166" s="99" t="s">
        <v>3</v>
      </c>
      <c r="F166" s="278" t="s">
        <v>200</v>
      </c>
      <c r="G166" s="262"/>
      <c r="H166" s="262"/>
      <c r="I166" s="262"/>
      <c r="J166" s="98"/>
      <c r="K166" s="100">
        <v>22.425000000000001</v>
      </c>
      <c r="L166" s="98"/>
      <c r="M166" s="98"/>
      <c r="N166" s="98"/>
      <c r="O166" s="98"/>
      <c r="P166" s="98"/>
      <c r="Q166" s="98"/>
      <c r="R166" s="101"/>
      <c r="T166" s="102"/>
      <c r="U166" s="98"/>
      <c r="V166" s="98"/>
      <c r="W166" s="98"/>
      <c r="X166" s="98"/>
      <c r="Y166" s="98"/>
      <c r="Z166" s="98"/>
      <c r="AA166" s="103"/>
      <c r="AT166" s="104" t="s">
        <v>126</v>
      </c>
      <c r="AU166" s="104" t="s">
        <v>89</v>
      </c>
      <c r="AV166" s="6" t="s">
        <v>89</v>
      </c>
      <c r="AW166" s="6" t="s">
        <v>34</v>
      </c>
      <c r="AX166" s="6" t="s">
        <v>77</v>
      </c>
      <c r="AY166" s="104" t="s">
        <v>118</v>
      </c>
    </row>
    <row r="167" spans="2:65" s="8" customFormat="1" ht="22.5" customHeight="1">
      <c r="B167" s="117"/>
      <c r="C167" s="118"/>
      <c r="D167" s="118"/>
      <c r="E167" s="119" t="s">
        <v>3</v>
      </c>
      <c r="F167" s="280" t="s">
        <v>134</v>
      </c>
      <c r="G167" s="281"/>
      <c r="H167" s="281"/>
      <c r="I167" s="281"/>
      <c r="J167" s="118"/>
      <c r="K167" s="120">
        <v>22.425000000000001</v>
      </c>
      <c r="L167" s="118"/>
      <c r="M167" s="118"/>
      <c r="N167" s="118"/>
      <c r="O167" s="118"/>
      <c r="P167" s="118"/>
      <c r="Q167" s="118"/>
      <c r="R167" s="121"/>
      <c r="T167" s="122"/>
      <c r="U167" s="118"/>
      <c r="V167" s="118"/>
      <c r="W167" s="118"/>
      <c r="X167" s="118"/>
      <c r="Y167" s="118"/>
      <c r="Z167" s="118"/>
      <c r="AA167" s="123"/>
      <c r="AT167" s="124" t="s">
        <v>126</v>
      </c>
      <c r="AU167" s="124" t="s">
        <v>89</v>
      </c>
      <c r="AV167" s="8" t="s">
        <v>135</v>
      </c>
      <c r="AW167" s="8" t="s">
        <v>34</v>
      </c>
      <c r="AX167" s="8" t="s">
        <v>77</v>
      </c>
      <c r="AY167" s="124" t="s">
        <v>118</v>
      </c>
    </row>
    <row r="168" spans="2:65" s="6" customFormat="1" ht="22.5" customHeight="1">
      <c r="B168" s="97"/>
      <c r="C168" s="98"/>
      <c r="D168" s="98"/>
      <c r="E168" s="99" t="s">
        <v>3</v>
      </c>
      <c r="F168" s="278" t="s">
        <v>201</v>
      </c>
      <c r="G168" s="262"/>
      <c r="H168" s="262"/>
      <c r="I168" s="262"/>
      <c r="J168" s="98"/>
      <c r="K168" s="100">
        <v>23</v>
      </c>
      <c r="L168" s="98"/>
      <c r="M168" s="98"/>
      <c r="N168" s="98"/>
      <c r="O168" s="98"/>
      <c r="P168" s="98"/>
      <c r="Q168" s="98"/>
      <c r="R168" s="101"/>
      <c r="T168" s="102"/>
      <c r="U168" s="98"/>
      <c r="V168" s="98"/>
      <c r="W168" s="98"/>
      <c r="X168" s="98"/>
      <c r="Y168" s="98"/>
      <c r="Z168" s="98"/>
      <c r="AA168" s="103"/>
      <c r="AT168" s="104" t="s">
        <v>126</v>
      </c>
      <c r="AU168" s="104" t="s">
        <v>89</v>
      </c>
      <c r="AV168" s="6" t="s">
        <v>89</v>
      </c>
      <c r="AW168" s="6" t="s">
        <v>34</v>
      </c>
      <c r="AX168" s="6" t="s">
        <v>20</v>
      </c>
      <c r="AY168" s="104" t="s">
        <v>118</v>
      </c>
    </row>
    <row r="169" spans="2:65" s="1" customFormat="1" ht="31.5" customHeight="1">
      <c r="B169" s="87"/>
      <c r="C169" s="88" t="s">
        <v>202</v>
      </c>
      <c r="D169" s="88" t="s">
        <v>119</v>
      </c>
      <c r="E169" s="89" t="s">
        <v>203</v>
      </c>
      <c r="F169" s="263" t="s">
        <v>204</v>
      </c>
      <c r="G169" s="264"/>
      <c r="H169" s="264"/>
      <c r="I169" s="264"/>
      <c r="J169" s="90" t="s">
        <v>122</v>
      </c>
      <c r="K169" s="91">
        <v>11</v>
      </c>
      <c r="L169" s="265"/>
      <c r="M169" s="264"/>
      <c r="N169" s="265"/>
      <c r="O169" s="264"/>
      <c r="P169" s="264"/>
      <c r="Q169" s="264"/>
      <c r="R169" s="92"/>
      <c r="T169" s="93" t="s">
        <v>3</v>
      </c>
      <c r="U169" s="27" t="s">
        <v>42</v>
      </c>
      <c r="V169" s="94">
        <v>0.61599999999999999</v>
      </c>
      <c r="W169" s="94">
        <f>V169*K169</f>
        <v>6.7759999999999998</v>
      </c>
      <c r="X169" s="94">
        <v>9.6000000000000002E-4</v>
      </c>
      <c r="Y169" s="94">
        <f>X169*K169</f>
        <v>1.056E-2</v>
      </c>
      <c r="Z169" s="94">
        <v>0</v>
      </c>
      <c r="AA169" s="95">
        <f>Z169*K169</f>
        <v>0</v>
      </c>
      <c r="AR169" s="10" t="s">
        <v>123</v>
      </c>
      <c r="AT169" s="10" t="s">
        <v>119</v>
      </c>
      <c r="AU169" s="10" t="s">
        <v>89</v>
      </c>
      <c r="AY169" s="10" t="s">
        <v>118</v>
      </c>
      <c r="BE169" s="96">
        <f>IF(U169="základní",N169,0)</f>
        <v>0</v>
      </c>
      <c r="BF169" s="96">
        <f>IF(U169="snížená",N169,0)</f>
        <v>0</v>
      </c>
      <c r="BG169" s="96">
        <f>IF(U169="zákl. přenesená",N169,0)</f>
        <v>0</v>
      </c>
      <c r="BH169" s="96">
        <f>IF(U169="sníž. přenesená",N169,0)</f>
        <v>0</v>
      </c>
      <c r="BI169" s="96">
        <f>IF(U169="nulová",N169,0)</f>
        <v>0</v>
      </c>
      <c r="BJ169" s="10" t="s">
        <v>20</v>
      </c>
      <c r="BK169" s="96">
        <f>ROUND(L169*K169,2)</f>
        <v>0</v>
      </c>
      <c r="BL169" s="10" t="s">
        <v>123</v>
      </c>
      <c r="BM169" s="10" t="s">
        <v>205</v>
      </c>
    </row>
    <row r="170" spans="2:65" s="7" customFormat="1" ht="22.5" customHeight="1">
      <c r="B170" s="109"/>
      <c r="C170" s="110"/>
      <c r="D170" s="110"/>
      <c r="E170" s="111" t="s">
        <v>3</v>
      </c>
      <c r="F170" s="276" t="s">
        <v>199</v>
      </c>
      <c r="G170" s="277"/>
      <c r="H170" s="277"/>
      <c r="I170" s="277"/>
      <c r="J170" s="110"/>
      <c r="K170" s="112" t="s">
        <v>3</v>
      </c>
      <c r="L170" s="110"/>
      <c r="M170" s="110"/>
      <c r="N170" s="110"/>
      <c r="O170" s="110"/>
      <c r="P170" s="110"/>
      <c r="Q170" s="110"/>
      <c r="R170" s="113"/>
      <c r="T170" s="114"/>
      <c r="U170" s="110"/>
      <c r="V170" s="110"/>
      <c r="W170" s="110"/>
      <c r="X170" s="110"/>
      <c r="Y170" s="110"/>
      <c r="Z170" s="110"/>
      <c r="AA170" s="115"/>
      <c r="AT170" s="116" t="s">
        <v>126</v>
      </c>
      <c r="AU170" s="116" t="s">
        <v>89</v>
      </c>
      <c r="AV170" s="7" t="s">
        <v>20</v>
      </c>
      <c r="AW170" s="7" t="s">
        <v>34</v>
      </c>
      <c r="AX170" s="7" t="s">
        <v>77</v>
      </c>
      <c r="AY170" s="116" t="s">
        <v>118</v>
      </c>
    </row>
    <row r="171" spans="2:65" s="6" customFormat="1" ht="22.5" customHeight="1">
      <c r="B171" s="97"/>
      <c r="C171" s="98"/>
      <c r="D171" s="98"/>
      <c r="E171" s="99" t="s">
        <v>3</v>
      </c>
      <c r="F171" s="278" t="s">
        <v>206</v>
      </c>
      <c r="G171" s="262"/>
      <c r="H171" s="262"/>
      <c r="I171" s="262"/>
      <c r="J171" s="98"/>
      <c r="K171" s="100">
        <v>10.35</v>
      </c>
      <c r="L171" s="98"/>
      <c r="M171" s="98"/>
      <c r="N171" s="98"/>
      <c r="O171" s="98"/>
      <c r="P171" s="98"/>
      <c r="Q171" s="98"/>
      <c r="R171" s="101"/>
      <c r="T171" s="102"/>
      <c r="U171" s="98"/>
      <c r="V171" s="98"/>
      <c r="W171" s="98"/>
      <c r="X171" s="98"/>
      <c r="Y171" s="98"/>
      <c r="Z171" s="98"/>
      <c r="AA171" s="103"/>
      <c r="AT171" s="104" t="s">
        <v>126</v>
      </c>
      <c r="AU171" s="104" t="s">
        <v>89</v>
      </c>
      <c r="AV171" s="6" t="s">
        <v>89</v>
      </c>
      <c r="AW171" s="6" t="s">
        <v>34</v>
      </c>
      <c r="AX171" s="6" t="s">
        <v>77</v>
      </c>
      <c r="AY171" s="104" t="s">
        <v>118</v>
      </c>
    </row>
    <row r="172" spans="2:65" s="8" customFormat="1" ht="22.5" customHeight="1">
      <c r="B172" s="117"/>
      <c r="C172" s="118"/>
      <c r="D172" s="118"/>
      <c r="E172" s="119" t="s">
        <v>3</v>
      </c>
      <c r="F172" s="280" t="s">
        <v>134</v>
      </c>
      <c r="G172" s="281"/>
      <c r="H172" s="281"/>
      <c r="I172" s="281"/>
      <c r="J172" s="118"/>
      <c r="K172" s="120">
        <v>10.35</v>
      </c>
      <c r="L172" s="118"/>
      <c r="M172" s="118"/>
      <c r="N172" s="118"/>
      <c r="O172" s="118"/>
      <c r="P172" s="118"/>
      <c r="Q172" s="118"/>
      <c r="R172" s="121"/>
      <c r="T172" s="122"/>
      <c r="U172" s="118"/>
      <c r="V172" s="118"/>
      <c r="W172" s="118"/>
      <c r="X172" s="118"/>
      <c r="Y172" s="118"/>
      <c r="Z172" s="118"/>
      <c r="AA172" s="123"/>
      <c r="AT172" s="124" t="s">
        <v>126</v>
      </c>
      <c r="AU172" s="124" t="s">
        <v>89</v>
      </c>
      <c r="AV172" s="8" t="s">
        <v>135</v>
      </c>
      <c r="AW172" s="8" t="s">
        <v>34</v>
      </c>
      <c r="AX172" s="8" t="s">
        <v>77</v>
      </c>
      <c r="AY172" s="124" t="s">
        <v>118</v>
      </c>
    </row>
    <row r="173" spans="2:65" s="6" customFormat="1" ht="22.5" customHeight="1">
      <c r="B173" s="97"/>
      <c r="C173" s="98"/>
      <c r="D173" s="98"/>
      <c r="E173" s="99" t="s">
        <v>3</v>
      </c>
      <c r="F173" s="278" t="s">
        <v>174</v>
      </c>
      <c r="G173" s="262"/>
      <c r="H173" s="262"/>
      <c r="I173" s="262"/>
      <c r="J173" s="98"/>
      <c r="K173" s="100">
        <v>11</v>
      </c>
      <c r="L173" s="98"/>
      <c r="M173" s="98"/>
      <c r="N173" s="98"/>
      <c r="O173" s="98"/>
      <c r="P173" s="98"/>
      <c r="Q173" s="98"/>
      <c r="R173" s="101"/>
      <c r="T173" s="102"/>
      <c r="U173" s="98"/>
      <c r="V173" s="98"/>
      <c r="W173" s="98"/>
      <c r="X173" s="98"/>
      <c r="Y173" s="98"/>
      <c r="Z173" s="98"/>
      <c r="AA173" s="103"/>
      <c r="AT173" s="104" t="s">
        <v>126</v>
      </c>
      <c r="AU173" s="104" t="s">
        <v>89</v>
      </c>
      <c r="AV173" s="6" t="s">
        <v>89</v>
      </c>
      <c r="AW173" s="6" t="s">
        <v>34</v>
      </c>
      <c r="AX173" s="6" t="s">
        <v>20</v>
      </c>
      <c r="AY173" s="104" t="s">
        <v>118</v>
      </c>
    </row>
    <row r="174" spans="2:65" s="1" customFormat="1" ht="44.25" customHeight="1">
      <c r="B174" s="87"/>
      <c r="C174" s="88" t="s">
        <v>207</v>
      </c>
      <c r="D174" s="88" t="s">
        <v>119</v>
      </c>
      <c r="E174" s="89" t="s">
        <v>208</v>
      </c>
      <c r="F174" s="263" t="s">
        <v>209</v>
      </c>
      <c r="G174" s="264"/>
      <c r="H174" s="264"/>
      <c r="I174" s="264"/>
      <c r="J174" s="90" t="s">
        <v>122</v>
      </c>
      <c r="K174" s="91">
        <v>15</v>
      </c>
      <c r="L174" s="265"/>
      <c r="M174" s="264"/>
      <c r="N174" s="265"/>
      <c r="O174" s="264"/>
      <c r="P174" s="264"/>
      <c r="Q174" s="264"/>
      <c r="R174" s="92"/>
      <c r="T174" s="93" t="s">
        <v>3</v>
      </c>
      <c r="U174" s="27" t="s">
        <v>42</v>
      </c>
      <c r="V174" s="94">
        <v>0.10299999999999999</v>
      </c>
      <c r="W174" s="94">
        <f>V174*K174</f>
        <v>1.5449999999999999</v>
      </c>
      <c r="X174" s="94">
        <v>5.0000000000000002E-5</v>
      </c>
      <c r="Y174" s="94">
        <f>X174*K174</f>
        <v>7.5000000000000002E-4</v>
      </c>
      <c r="Z174" s="94">
        <v>0</v>
      </c>
      <c r="AA174" s="95">
        <f>Z174*K174</f>
        <v>0</v>
      </c>
      <c r="AR174" s="10" t="s">
        <v>123</v>
      </c>
      <c r="AT174" s="10" t="s">
        <v>119</v>
      </c>
      <c r="AU174" s="10" t="s">
        <v>89</v>
      </c>
      <c r="AY174" s="10" t="s">
        <v>118</v>
      </c>
      <c r="BE174" s="96">
        <f>IF(U174="základní",N174,0)</f>
        <v>0</v>
      </c>
      <c r="BF174" s="96">
        <f>IF(U174="snížená",N174,0)</f>
        <v>0</v>
      </c>
      <c r="BG174" s="96">
        <f>IF(U174="zákl. přenesená",N174,0)</f>
        <v>0</v>
      </c>
      <c r="BH174" s="96">
        <f>IF(U174="sníž. přenesená",N174,0)</f>
        <v>0</v>
      </c>
      <c r="BI174" s="96">
        <f>IF(U174="nulová",N174,0)</f>
        <v>0</v>
      </c>
      <c r="BJ174" s="10" t="s">
        <v>20</v>
      </c>
      <c r="BK174" s="96">
        <f>ROUND(L174*K174,2)</f>
        <v>0</v>
      </c>
      <c r="BL174" s="10" t="s">
        <v>123</v>
      </c>
      <c r="BM174" s="10" t="s">
        <v>210</v>
      </c>
    </row>
    <row r="175" spans="2:65" s="6" customFormat="1" ht="22.5" customHeight="1">
      <c r="B175" s="97"/>
      <c r="C175" s="98"/>
      <c r="D175" s="98"/>
      <c r="E175" s="99" t="s">
        <v>3</v>
      </c>
      <c r="F175" s="261" t="s">
        <v>9</v>
      </c>
      <c r="G175" s="262"/>
      <c r="H175" s="262"/>
      <c r="I175" s="262"/>
      <c r="J175" s="98"/>
      <c r="K175" s="100">
        <v>15</v>
      </c>
      <c r="L175" s="98"/>
      <c r="M175" s="98"/>
      <c r="N175" s="98"/>
      <c r="O175" s="98"/>
      <c r="P175" s="98"/>
      <c r="Q175" s="98"/>
      <c r="R175" s="101"/>
      <c r="T175" s="102"/>
      <c r="U175" s="98"/>
      <c r="V175" s="98"/>
      <c r="W175" s="98"/>
      <c r="X175" s="98"/>
      <c r="Y175" s="98"/>
      <c r="Z175" s="98"/>
      <c r="AA175" s="103"/>
      <c r="AT175" s="104" t="s">
        <v>126</v>
      </c>
      <c r="AU175" s="104" t="s">
        <v>89</v>
      </c>
      <c r="AV175" s="6" t="s">
        <v>89</v>
      </c>
      <c r="AW175" s="6" t="s">
        <v>34</v>
      </c>
      <c r="AX175" s="6" t="s">
        <v>20</v>
      </c>
      <c r="AY175" s="104" t="s">
        <v>118</v>
      </c>
    </row>
    <row r="176" spans="2:65" s="1" customFormat="1" ht="44.25" customHeight="1">
      <c r="B176" s="87"/>
      <c r="C176" s="88" t="s">
        <v>195</v>
      </c>
      <c r="D176" s="88" t="s">
        <v>119</v>
      </c>
      <c r="E176" s="89" t="s">
        <v>211</v>
      </c>
      <c r="F176" s="263" t="s">
        <v>212</v>
      </c>
      <c r="G176" s="264"/>
      <c r="H176" s="264"/>
      <c r="I176" s="264"/>
      <c r="J176" s="90" t="s">
        <v>122</v>
      </c>
      <c r="K176" s="91">
        <v>19</v>
      </c>
      <c r="L176" s="265"/>
      <c r="M176" s="264"/>
      <c r="N176" s="265"/>
      <c r="O176" s="264"/>
      <c r="P176" s="264"/>
      <c r="Q176" s="264"/>
      <c r="R176" s="92"/>
      <c r="T176" s="93" t="s">
        <v>3</v>
      </c>
      <c r="U176" s="27" t="s">
        <v>42</v>
      </c>
      <c r="V176" s="94">
        <v>0.10299999999999999</v>
      </c>
      <c r="W176" s="94">
        <f>V176*K176</f>
        <v>1.9569999999999999</v>
      </c>
      <c r="X176" s="94">
        <v>6.9999999999999994E-5</v>
      </c>
      <c r="Y176" s="94">
        <f>X176*K176</f>
        <v>1.3299999999999998E-3</v>
      </c>
      <c r="Z176" s="94">
        <v>0</v>
      </c>
      <c r="AA176" s="95">
        <f>Z176*K176</f>
        <v>0</v>
      </c>
      <c r="AR176" s="10" t="s">
        <v>123</v>
      </c>
      <c r="AT176" s="10" t="s">
        <v>119</v>
      </c>
      <c r="AU176" s="10" t="s">
        <v>89</v>
      </c>
      <c r="AY176" s="10" t="s">
        <v>118</v>
      </c>
      <c r="BE176" s="96">
        <f>IF(U176="základní",N176,0)</f>
        <v>0</v>
      </c>
      <c r="BF176" s="96">
        <f>IF(U176="snížená",N176,0)</f>
        <v>0</v>
      </c>
      <c r="BG176" s="96">
        <f>IF(U176="zákl. přenesená",N176,0)</f>
        <v>0</v>
      </c>
      <c r="BH176" s="96">
        <f>IF(U176="sníž. přenesená",N176,0)</f>
        <v>0</v>
      </c>
      <c r="BI176" s="96">
        <f>IF(U176="nulová",N176,0)</f>
        <v>0</v>
      </c>
      <c r="BJ176" s="10" t="s">
        <v>20</v>
      </c>
      <c r="BK176" s="96">
        <f>ROUND(L176*K176,2)</f>
        <v>0</v>
      </c>
      <c r="BL176" s="10" t="s">
        <v>123</v>
      </c>
      <c r="BM176" s="10" t="s">
        <v>213</v>
      </c>
    </row>
    <row r="177" spans="2:65" s="6" customFormat="1" ht="22.5" customHeight="1">
      <c r="B177" s="97"/>
      <c r="C177" s="98"/>
      <c r="D177" s="98"/>
      <c r="E177" s="99" t="s">
        <v>3</v>
      </c>
      <c r="F177" s="261" t="s">
        <v>195</v>
      </c>
      <c r="G177" s="262"/>
      <c r="H177" s="262"/>
      <c r="I177" s="262"/>
      <c r="J177" s="98"/>
      <c r="K177" s="100">
        <v>19</v>
      </c>
      <c r="L177" s="98"/>
      <c r="M177" s="98"/>
      <c r="N177" s="98"/>
      <c r="O177" s="98"/>
      <c r="P177" s="98"/>
      <c r="Q177" s="98"/>
      <c r="R177" s="101"/>
      <c r="T177" s="102"/>
      <c r="U177" s="98"/>
      <c r="V177" s="98"/>
      <c r="W177" s="98"/>
      <c r="X177" s="98"/>
      <c r="Y177" s="98"/>
      <c r="Z177" s="98"/>
      <c r="AA177" s="103"/>
      <c r="AT177" s="104" t="s">
        <v>126</v>
      </c>
      <c r="AU177" s="104" t="s">
        <v>89</v>
      </c>
      <c r="AV177" s="6" t="s">
        <v>89</v>
      </c>
      <c r="AW177" s="6" t="s">
        <v>34</v>
      </c>
      <c r="AX177" s="6" t="s">
        <v>20</v>
      </c>
      <c r="AY177" s="104" t="s">
        <v>118</v>
      </c>
    </row>
    <row r="178" spans="2:65" s="1" customFormat="1" ht="44.25" customHeight="1">
      <c r="B178" s="87"/>
      <c r="C178" s="88" t="s">
        <v>214</v>
      </c>
      <c r="D178" s="88" t="s">
        <v>119</v>
      </c>
      <c r="E178" s="89" t="s">
        <v>215</v>
      </c>
      <c r="F178" s="263" t="s">
        <v>216</v>
      </c>
      <c r="G178" s="264"/>
      <c r="H178" s="264"/>
      <c r="I178" s="264"/>
      <c r="J178" s="90" t="s">
        <v>122</v>
      </c>
      <c r="K178" s="91">
        <v>23</v>
      </c>
      <c r="L178" s="265"/>
      <c r="M178" s="264"/>
      <c r="N178" s="265"/>
      <c r="O178" s="264"/>
      <c r="P178" s="264"/>
      <c r="Q178" s="264"/>
      <c r="R178" s="92"/>
      <c r="T178" s="93" t="s">
        <v>3</v>
      </c>
      <c r="U178" s="27" t="s">
        <v>42</v>
      </c>
      <c r="V178" s="94">
        <v>0.11799999999999999</v>
      </c>
      <c r="W178" s="94">
        <f>V178*K178</f>
        <v>2.714</v>
      </c>
      <c r="X178" s="94">
        <v>2.0000000000000001E-4</v>
      </c>
      <c r="Y178" s="94">
        <f>X178*K178</f>
        <v>4.5999999999999999E-3</v>
      </c>
      <c r="Z178" s="94">
        <v>0</v>
      </c>
      <c r="AA178" s="95">
        <f>Z178*K178</f>
        <v>0</v>
      </c>
      <c r="AR178" s="10" t="s">
        <v>123</v>
      </c>
      <c r="AT178" s="10" t="s">
        <v>119</v>
      </c>
      <c r="AU178" s="10" t="s">
        <v>89</v>
      </c>
      <c r="AY178" s="10" t="s">
        <v>118</v>
      </c>
      <c r="BE178" s="96">
        <f>IF(U178="základní",N178,0)</f>
        <v>0</v>
      </c>
      <c r="BF178" s="96">
        <f>IF(U178="snížená",N178,0)</f>
        <v>0</v>
      </c>
      <c r="BG178" s="96">
        <f>IF(U178="zákl. přenesená",N178,0)</f>
        <v>0</v>
      </c>
      <c r="BH178" s="96">
        <f>IF(U178="sníž. přenesená",N178,0)</f>
        <v>0</v>
      </c>
      <c r="BI178" s="96">
        <f>IF(U178="nulová",N178,0)</f>
        <v>0</v>
      </c>
      <c r="BJ178" s="10" t="s">
        <v>20</v>
      </c>
      <c r="BK178" s="96">
        <f>ROUND(L178*K178,2)</f>
        <v>0</v>
      </c>
      <c r="BL178" s="10" t="s">
        <v>123</v>
      </c>
      <c r="BM178" s="10" t="s">
        <v>217</v>
      </c>
    </row>
    <row r="179" spans="2:65" s="6" customFormat="1" ht="22.5" customHeight="1">
      <c r="B179" s="97"/>
      <c r="C179" s="98"/>
      <c r="D179" s="98"/>
      <c r="E179" s="99" t="s">
        <v>3</v>
      </c>
      <c r="F179" s="261" t="s">
        <v>201</v>
      </c>
      <c r="G179" s="262"/>
      <c r="H179" s="262"/>
      <c r="I179" s="262"/>
      <c r="J179" s="98"/>
      <c r="K179" s="100">
        <v>23</v>
      </c>
      <c r="L179" s="98"/>
      <c r="M179" s="98"/>
      <c r="N179" s="98"/>
      <c r="O179" s="98"/>
      <c r="P179" s="98"/>
      <c r="Q179" s="98"/>
      <c r="R179" s="101"/>
      <c r="T179" s="102"/>
      <c r="U179" s="98"/>
      <c r="V179" s="98"/>
      <c r="W179" s="98"/>
      <c r="X179" s="98"/>
      <c r="Y179" s="98"/>
      <c r="Z179" s="98"/>
      <c r="AA179" s="103"/>
      <c r="AT179" s="104" t="s">
        <v>126</v>
      </c>
      <c r="AU179" s="104" t="s">
        <v>89</v>
      </c>
      <c r="AV179" s="6" t="s">
        <v>89</v>
      </c>
      <c r="AW179" s="6" t="s">
        <v>34</v>
      </c>
      <c r="AX179" s="6" t="s">
        <v>20</v>
      </c>
      <c r="AY179" s="104" t="s">
        <v>118</v>
      </c>
    </row>
    <row r="180" spans="2:65" s="1" customFormat="1" ht="44.25" customHeight="1">
      <c r="B180" s="87"/>
      <c r="C180" s="88" t="s">
        <v>8</v>
      </c>
      <c r="D180" s="88" t="s">
        <v>119</v>
      </c>
      <c r="E180" s="89" t="s">
        <v>218</v>
      </c>
      <c r="F180" s="263" t="s">
        <v>219</v>
      </c>
      <c r="G180" s="264"/>
      <c r="H180" s="264"/>
      <c r="I180" s="264"/>
      <c r="J180" s="90" t="s">
        <v>122</v>
      </c>
      <c r="K180" s="91">
        <v>11</v>
      </c>
      <c r="L180" s="265"/>
      <c r="M180" s="264"/>
      <c r="N180" s="265"/>
      <c r="O180" s="264"/>
      <c r="P180" s="264"/>
      <c r="Q180" s="264"/>
      <c r="R180" s="92"/>
      <c r="T180" s="93" t="s">
        <v>3</v>
      </c>
      <c r="U180" s="27" t="s">
        <v>42</v>
      </c>
      <c r="V180" s="94">
        <v>0.11799999999999999</v>
      </c>
      <c r="W180" s="94">
        <f>V180*K180</f>
        <v>1.298</v>
      </c>
      <c r="X180" s="94">
        <v>2.4000000000000001E-4</v>
      </c>
      <c r="Y180" s="94">
        <f>X180*K180</f>
        <v>2.64E-3</v>
      </c>
      <c r="Z180" s="94">
        <v>0</v>
      </c>
      <c r="AA180" s="95">
        <f>Z180*K180</f>
        <v>0</v>
      </c>
      <c r="AR180" s="10" t="s">
        <v>123</v>
      </c>
      <c r="AT180" s="10" t="s">
        <v>119</v>
      </c>
      <c r="AU180" s="10" t="s">
        <v>89</v>
      </c>
      <c r="AY180" s="10" t="s">
        <v>118</v>
      </c>
      <c r="BE180" s="96">
        <f>IF(U180="základní",N180,0)</f>
        <v>0</v>
      </c>
      <c r="BF180" s="96">
        <f>IF(U180="snížená",N180,0)</f>
        <v>0</v>
      </c>
      <c r="BG180" s="96">
        <f>IF(U180="zákl. přenesená",N180,0)</f>
        <v>0</v>
      </c>
      <c r="BH180" s="96">
        <f>IF(U180="sníž. přenesená",N180,0)</f>
        <v>0</v>
      </c>
      <c r="BI180" s="96">
        <f>IF(U180="nulová",N180,0)</f>
        <v>0</v>
      </c>
      <c r="BJ180" s="10" t="s">
        <v>20</v>
      </c>
      <c r="BK180" s="96">
        <f>ROUND(L180*K180,2)</f>
        <v>0</v>
      </c>
      <c r="BL180" s="10" t="s">
        <v>123</v>
      </c>
      <c r="BM180" s="10" t="s">
        <v>220</v>
      </c>
    </row>
    <row r="181" spans="2:65" s="6" customFormat="1" ht="22.5" customHeight="1">
      <c r="B181" s="97"/>
      <c r="C181" s="98"/>
      <c r="D181" s="98"/>
      <c r="E181" s="99" t="s">
        <v>3</v>
      </c>
      <c r="F181" s="261" t="s">
        <v>174</v>
      </c>
      <c r="G181" s="262"/>
      <c r="H181" s="262"/>
      <c r="I181" s="262"/>
      <c r="J181" s="98"/>
      <c r="K181" s="100">
        <v>11</v>
      </c>
      <c r="L181" s="98"/>
      <c r="M181" s="98"/>
      <c r="N181" s="98"/>
      <c r="O181" s="98"/>
      <c r="P181" s="98"/>
      <c r="Q181" s="98"/>
      <c r="R181" s="101"/>
      <c r="T181" s="102"/>
      <c r="U181" s="98"/>
      <c r="V181" s="98"/>
      <c r="W181" s="98"/>
      <c r="X181" s="98"/>
      <c r="Y181" s="98"/>
      <c r="Z181" s="98"/>
      <c r="AA181" s="103"/>
      <c r="AT181" s="104" t="s">
        <v>126</v>
      </c>
      <c r="AU181" s="104" t="s">
        <v>89</v>
      </c>
      <c r="AV181" s="6" t="s">
        <v>89</v>
      </c>
      <c r="AW181" s="6" t="s">
        <v>34</v>
      </c>
      <c r="AX181" s="6" t="s">
        <v>20</v>
      </c>
      <c r="AY181" s="104" t="s">
        <v>118</v>
      </c>
    </row>
    <row r="182" spans="2:65" s="1" customFormat="1" ht="22.5" customHeight="1">
      <c r="B182" s="87"/>
      <c r="C182" s="88" t="s">
        <v>221</v>
      </c>
      <c r="D182" s="88" t="s">
        <v>119</v>
      </c>
      <c r="E182" s="89" t="s">
        <v>222</v>
      </c>
      <c r="F182" s="263" t="s">
        <v>223</v>
      </c>
      <c r="G182" s="264"/>
      <c r="H182" s="264"/>
      <c r="I182" s="264"/>
      <c r="J182" s="90" t="s">
        <v>122</v>
      </c>
      <c r="K182" s="91">
        <v>10.5</v>
      </c>
      <c r="L182" s="265"/>
      <c r="M182" s="264"/>
      <c r="N182" s="265"/>
      <c r="O182" s="264"/>
      <c r="P182" s="264"/>
      <c r="Q182" s="264"/>
      <c r="R182" s="92"/>
      <c r="T182" s="93" t="s">
        <v>3</v>
      </c>
      <c r="U182" s="27" t="s">
        <v>42</v>
      </c>
      <c r="V182" s="94">
        <v>1.7000000000000001E-2</v>
      </c>
      <c r="W182" s="94">
        <f>V182*K182</f>
        <v>0.17850000000000002</v>
      </c>
      <c r="X182" s="94">
        <v>1.8000000000000001E-4</v>
      </c>
      <c r="Y182" s="94">
        <f>X182*K182</f>
        <v>1.8900000000000002E-3</v>
      </c>
      <c r="Z182" s="94">
        <v>0</v>
      </c>
      <c r="AA182" s="95">
        <f>Z182*K182</f>
        <v>0</v>
      </c>
      <c r="AR182" s="10" t="s">
        <v>123</v>
      </c>
      <c r="AT182" s="10" t="s">
        <v>119</v>
      </c>
      <c r="AU182" s="10" t="s">
        <v>89</v>
      </c>
      <c r="AY182" s="10" t="s">
        <v>118</v>
      </c>
      <c r="BE182" s="96">
        <f>IF(U182="základní",N182,0)</f>
        <v>0</v>
      </c>
      <c r="BF182" s="96">
        <f>IF(U182="snížená",N182,0)</f>
        <v>0</v>
      </c>
      <c r="BG182" s="96">
        <f>IF(U182="zákl. přenesená",N182,0)</f>
        <v>0</v>
      </c>
      <c r="BH182" s="96">
        <f>IF(U182="sníž. přenesená",N182,0)</f>
        <v>0</v>
      </c>
      <c r="BI182" s="96">
        <f>IF(U182="nulová",N182,0)</f>
        <v>0</v>
      </c>
      <c r="BJ182" s="10" t="s">
        <v>20</v>
      </c>
      <c r="BK182" s="96">
        <f>ROUND(L182*K182,2)</f>
        <v>0</v>
      </c>
      <c r="BL182" s="10" t="s">
        <v>123</v>
      </c>
      <c r="BM182" s="10" t="s">
        <v>224</v>
      </c>
    </row>
    <row r="183" spans="2:65" s="6" customFormat="1" ht="22.5" customHeight="1">
      <c r="B183" s="97"/>
      <c r="C183" s="98"/>
      <c r="D183" s="98"/>
      <c r="E183" s="99" t="s">
        <v>3</v>
      </c>
      <c r="F183" s="261" t="s">
        <v>225</v>
      </c>
      <c r="G183" s="262"/>
      <c r="H183" s="262"/>
      <c r="I183" s="262"/>
      <c r="J183" s="98"/>
      <c r="K183" s="100">
        <v>10.5</v>
      </c>
      <c r="L183" s="98"/>
      <c r="M183" s="98"/>
      <c r="N183" s="98"/>
      <c r="O183" s="98"/>
      <c r="P183" s="98"/>
      <c r="Q183" s="98"/>
      <c r="R183" s="101"/>
      <c r="T183" s="102"/>
      <c r="U183" s="98"/>
      <c r="V183" s="98"/>
      <c r="W183" s="98"/>
      <c r="X183" s="98"/>
      <c r="Y183" s="98"/>
      <c r="Z183" s="98"/>
      <c r="AA183" s="103"/>
      <c r="AT183" s="104" t="s">
        <v>126</v>
      </c>
      <c r="AU183" s="104" t="s">
        <v>89</v>
      </c>
      <c r="AV183" s="6" t="s">
        <v>89</v>
      </c>
      <c r="AW183" s="6" t="s">
        <v>34</v>
      </c>
      <c r="AX183" s="6" t="s">
        <v>20</v>
      </c>
      <c r="AY183" s="104" t="s">
        <v>118</v>
      </c>
    </row>
    <row r="184" spans="2:65" s="1" customFormat="1" ht="22.5" customHeight="1">
      <c r="B184" s="87"/>
      <c r="C184" s="88" t="s">
        <v>201</v>
      </c>
      <c r="D184" s="88" t="s">
        <v>119</v>
      </c>
      <c r="E184" s="89" t="s">
        <v>226</v>
      </c>
      <c r="F184" s="263" t="s">
        <v>227</v>
      </c>
      <c r="G184" s="264"/>
      <c r="H184" s="264"/>
      <c r="I184" s="264"/>
      <c r="J184" s="90" t="s">
        <v>122</v>
      </c>
      <c r="K184" s="91">
        <v>21</v>
      </c>
      <c r="L184" s="265"/>
      <c r="M184" s="264"/>
      <c r="N184" s="265"/>
      <c r="O184" s="264"/>
      <c r="P184" s="264"/>
      <c r="Q184" s="264"/>
      <c r="R184" s="92"/>
      <c r="T184" s="93" t="s">
        <v>3</v>
      </c>
      <c r="U184" s="27" t="s">
        <v>42</v>
      </c>
      <c r="V184" s="94">
        <v>1.7000000000000001E-2</v>
      </c>
      <c r="W184" s="94">
        <f>V184*K184</f>
        <v>0.35700000000000004</v>
      </c>
      <c r="X184" s="94">
        <v>2.1000000000000001E-4</v>
      </c>
      <c r="Y184" s="94">
        <f>X184*K184</f>
        <v>4.4099999999999999E-3</v>
      </c>
      <c r="Z184" s="94">
        <v>0</v>
      </c>
      <c r="AA184" s="95">
        <f>Z184*K184</f>
        <v>0</v>
      </c>
      <c r="AR184" s="10" t="s">
        <v>123</v>
      </c>
      <c r="AT184" s="10" t="s">
        <v>119</v>
      </c>
      <c r="AU184" s="10" t="s">
        <v>89</v>
      </c>
      <c r="AY184" s="10" t="s">
        <v>118</v>
      </c>
      <c r="BE184" s="96">
        <f>IF(U184="základní",N184,0)</f>
        <v>0</v>
      </c>
      <c r="BF184" s="96">
        <f>IF(U184="snížená",N184,0)</f>
        <v>0</v>
      </c>
      <c r="BG184" s="96">
        <f>IF(U184="zákl. přenesená",N184,0)</f>
        <v>0</v>
      </c>
      <c r="BH184" s="96">
        <f>IF(U184="sníž. přenesená",N184,0)</f>
        <v>0</v>
      </c>
      <c r="BI184" s="96">
        <f>IF(U184="nulová",N184,0)</f>
        <v>0</v>
      </c>
      <c r="BJ184" s="10" t="s">
        <v>20</v>
      </c>
      <c r="BK184" s="96">
        <f>ROUND(L184*K184,2)</f>
        <v>0</v>
      </c>
      <c r="BL184" s="10" t="s">
        <v>123</v>
      </c>
      <c r="BM184" s="10" t="s">
        <v>228</v>
      </c>
    </row>
    <row r="185" spans="2:65" s="6" customFormat="1" ht="22.5" customHeight="1">
      <c r="B185" s="97"/>
      <c r="C185" s="98"/>
      <c r="D185" s="98"/>
      <c r="E185" s="99" t="s">
        <v>3</v>
      </c>
      <c r="F185" s="261" t="s">
        <v>229</v>
      </c>
      <c r="G185" s="262"/>
      <c r="H185" s="262"/>
      <c r="I185" s="262"/>
      <c r="J185" s="98"/>
      <c r="K185" s="100">
        <v>21</v>
      </c>
      <c r="L185" s="98"/>
      <c r="M185" s="98"/>
      <c r="N185" s="98"/>
      <c r="O185" s="98"/>
      <c r="P185" s="98"/>
      <c r="Q185" s="98"/>
      <c r="R185" s="101"/>
      <c r="T185" s="102"/>
      <c r="U185" s="98"/>
      <c r="V185" s="98"/>
      <c r="W185" s="98"/>
      <c r="X185" s="98"/>
      <c r="Y185" s="98"/>
      <c r="Z185" s="98"/>
      <c r="AA185" s="103"/>
      <c r="AT185" s="104" t="s">
        <v>126</v>
      </c>
      <c r="AU185" s="104" t="s">
        <v>89</v>
      </c>
      <c r="AV185" s="6" t="s">
        <v>89</v>
      </c>
      <c r="AW185" s="6" t="s">
        <v>34</v>
      </c>
      <c r="AX185" s="6" t="s">
        <v>20</v>
      </c>
      <c r="AY185" s="104" t="s">
        <v>118</v>
      </c>
    </row>
    <row r="186" spans="2:65" s="1" customFormat="1" ht="22.5" customHeight="1">
      <c r="B186" s="87"/>
      <c r="C186" s="88" t="s">
        <v>230</v>
      </c>
      <c r="D186" s="88" t="s">
        <v>119</v>
      </c>
      <c r="E186" s="89" t="s">
        <v>231</v>
      </c>
      <c r="F186" s="263" t="s">
        <v>232</v>
      </c>
      <c r="G186" s="264"/>
      <c r="H186" s="264"/>
      <c r="I186" s="264"/>
      <c r="J186" s="90" t="s">
        <v>143</v>
      </c>
      <c r="K186" s="91">
        <v>10</v>
      </c>
      <c r="L186" s="265"/>
      <c r="M186" s="264"/>
      <c r="N186" s="265"/>
      <c r="O186" s="264"/>
      <c r="P186" s="264"/>
      <c r="Q186" s="264"/>
      <c r="R186" s="92"/>
      <c r="T186" s="93" t="s">
        <v>3</v>
      </c>
      <c r="U186" s="27" t="s">
        <v>42</v>
      </c>
      <c r="V186" s="94">
        <v>0.42499999999999999</v>
      </c>
      <c r="W186" s="94">
        <f>V186*K186</f>
        <v>4.25</v>
      </c>
      <c r="X186" s="94">
        <v>0</v>
      </c>
      <c r="Y186" s="94">
        <f>X186*K186</f>
        <v>0</v>
      </c>
      <c r="Z186" s="94">
        <v>0</v>
      </c>
      <c r="AA186" s="95">
        <f>Z186*K186</f>
        <v>0</v>
      </c>
      <c r="AR186" s="10" t="s">
        <v>123</v>
      </c>
      <c r="AT186" s="10" t="s">
        <v>119</v>
      </c>
      <c r="AU186" s="10" t="s">
        <v>89</v>
      </c>
      <c r="AY186" s="10" t="s">
        <v>118</v>
      </c>
      <c r="BE186" s="96">
        <f>IF(U186="základní",N186,0)</f>
        <v>0</v>
      </c>
      <c r="BF186" s="96">
        <f>IF(U186="snížená",N186,0)</f>
        <v>0</v>
      </c>
      <c r="BG186" s="96">
        <f>IF(U186="zákl. přenesená",N186,0)</f>
        <v>0</v>
      </c>
      <c r="BH186" s="96">
        <f>IF(U186="sníž. přenesená",N186,0)</f>
        <v>0</v>
      </c>
      <c r="BI186" s="96">
        <f>IF(U186="nulová",N186,0)</f>
        <v>0</v>
      </c>
      <c r="BJ186" s="10" t="s">
        <v>20</v>
      </c>
      <c r="BK186" s="96">
        <f>ROUND(L186*K186,2)</f>
        <v>0</v>
      </c>
      <c r="BL186" s="10" t="s">
        <v>123</v>
      </c>
      <c r="BM186" s="10" t="s">
        <v>233</v>
      </c>
    </row>
    <row r="187" spans="2:65" s="6" customFormat="1" ht="22.5" customHeight="1">
      <c r="B187" s="97"/>
      <c r="C187" s="98"/>
      <c r="D187" s="98"/>
      <c r="E187" s="99" t="s">
        <v>3</v>
      </c>
      <c r="F187" s="261" t="s">
        <v>25</v>
      </c>
      <c r="G187" s="262"/>
      <c r="H187" s="262"/>
      <c r="I187" s="262"/>
      <c r="J187" s="98"/>
      <c r="K187" s="100">
        <v>10</v>
      </c>
      <c r="L187" s="98"/>
      <c r="M187" s="98"/>
      <c r="N187" s="98"/>
      <c r="O187" s="98"/>
      <c r="P187" s="98"/>
      <c r="Q187" s="98"/>
      <c r="R187" s="101"/>
      <c r="T187" s="102"/>
      <c r="U187" s="98"/>
      <c r="V187" s="98"/>
      <c r="W187" s="98"/>
      <c r="X187" s="98"/>
      <c r="Y187" s="98"/>
      <c r="Z187" s="98"/>
      <c r="AA187" s="103"/>
      <c r="AT187" s="104" t="s">
        <v>126</v>
      </c>
      <c r="AU187" s="104" t="s">
        <v>89</v>
      </c>
      <c r="AV187" s="6" t="s">
        <v>89</v>
      </c>
      <c r="AW187" s="6" t="s">
        <v>34</v>
      </c>
      <c r="AX187" s="6" t="s">
        <v>20</v>
      </c>
      <c r="AY187" s="104" t="s">
        <v>118</v>
      </c>
    </row>
    <row r="188" spans="2:65" s="1" customFormat="1" ht="31.5" customHeight="1">
      <c r="B188" s="87"/>
      <c r="C188" s="88" t="s">
        <v>234</v>
      </c>
      <c r="D188" s="88" t="s">
        <v>119</v>
      </c>
      <c r="E188" s="89" t="s">
        <v>235</v>
      </c>
      <c r="F188" s="263" t="s">
        <v>236</v>
      </c>
      <c r="G188" s="264"/>
      <c r="H188" s="264"/>
      <c r="I188" s="264"/>
      <c r="J188" s="90" t="s">
        <v>143</v>
      </c>
      <c r="K188" s="91">
        <v>3</v>
      </c>
      <c r="L188" s="265"/>
      <c r="M188" s="264"/>
      <c r="N188" s="265"/>
      <c r="O188" s="264"/>
      <c r="P188" s="264"/>
      <c r="Q188" s="264"/>
      <c r="R188" s="92"/>
      <c r="T188" s="93" t="s">
        <v>3</v>
      </c>
      <c r="U188" s="27" t="s">
        <v>42</v>
      </c>
      <c r="V188" s="94">
        <v>0.16500000000000001</v>
      </c>
      <c r="W188" s="94">
        <f>V188*K188</f>
        <v>0.495</v>
      </c>
      <c r="X188" s="94">
        <v>0</v>
      </c>
      <c r="Y188" s="94">
        <f>X188*K188</f>
        <v>0</v>
      </c>
      <c r="Z188" s="94">
        <v>0</v>
      </c>
      <c r="AA188" s="95">
        <f>Z188*K188</f>
        <v>0</v>
      </c>
      <c r="AR188" s="10" t="s">
        <v>123</v>
      </c>
      <c r="AT188" s="10" t="s">
        <v>119</v>
      </c>
      <c r="AU188" s="10" t="s">
        <v>89</v>
      </c>
      <c r="AY188" s="10" t="s">
        <v>118</v>
      </c>
      <c r="BE188" s="96">
        <f>IF(U188="základní",N188,0)</f>
        <v>0</v>
      </c>
      <c r="BF188" s="96">
        <f>IF(U188="snížená",N188,0)</f>
        <v>0</v>
      </c>
      <c r="BG188" s="96">
        <f>IF(U188="zákl. přenesená",N188,0)</f>
        <v>0</v>
      </c>
      <c r="BH188" s="96">
        <f>IF(U188="sníž. přenesená",N188,0)</f>
        <v>0</v>
      </c>
      <c r="BI188" s="96">
        <f>IF(U188="nulová",N188,0)</f>
        <v>0</v>
      </c>
      <c r="BJ188" s="10" t="s">
        <v>20</v>
      </c>
      <c r="BK188" s="96">
        <f>ROUND(L188*K188,2)</f>
        <v>0</v>
      </c>
      <c r="BL188" s="10" t="s">
        <v>123</v>
      </c>
      <c r="BM188" s="10" t="s">
        <v>237</v>
      </c>
    </row>
    <row r="189" spans="2:65" s="1" customFormat="1" ht="31.5" customHeight="1">
      <c r="B189" s="87"/>
      <c r="C189" s="88" t="s">
        <v>238</v>
      </c>
      <c r="D189" s="88" t="s">
        <v>119</v>
      </c>
      <c r="E189" s="89" t="s">
        <v>239</v>
      </c>
      <c r="F189" s="263" t="s">
        <v>240</v>
      </c>
      <c r="G189" s="264"/>
      <c r="H189" s="264"/>
      <c r="I189" s="264"/>
      <c r="J189" s="90" t="s">
        <v>143</v>
      </c>
      <c r="K189" s="91">
        <v>10</v>
      </c>
      <c r="L189" s="265"/>
      <c r="M189" s="264"/>
      <c r="N189" s="265"/>
      <c r="O189" s="264"/>
      <c r="P189" s="264"/>
      <c r="Q189" s="264"/>
      <c r="R189" s="92"/>
      <c r="T189" s="93" t="s">
        <v>3</v>
      </c>
      <c r="U189" s="27" t="s">
        <v>42</v>
      </c>
      <c r="V189" s="94">
        <v>0.23</v>
      </c>
      <c r="W189" s="94">
        <f>V189*K189</f>
        <v>2.3000000000000003</v>
      </c>
      <c r="X189" s="94">
        <v>1.2999999999999999E-4</v>
      </c>
      <c r="Y189" s="94">
        <f>X189*K189</f>
        <v>1.2999999999999999E-3</v>
      </c>
      <c r="Z189" s="94">
        <v>0</v>
      </c>
      <c r="AA189" s="95">
        <f>Z189*K189</f>
        <v>0</v>
      </c>
      <c r="AR189" s="10" t="s">
        <v>123</v>
      </c>
      <c r="AT189" s="10" t="s">
        <v>119</v>
      </c>
      <c r="AU189" s="10" t="s">
        <v>89</v>
      </c>
      <c r="AY189" s="10" t="s">
        <v>118</v>
      </c>
      <c r="BE189" s="96">
        <f>IF(U189="základní",N189,0)</f>
        <v>0</v>
      </c>
      <c r="BF189" s="96">
        <f>IF(U189="snížená",N189,0)</f>
        <v>0</v>
      </c>
      <c r="BG189" s="96">
        <f>IF(U189="zákl. přenesená",N189,0)</f>
        <v>0</v>
      </c>
      <c r="BH189" s="96">
        <f>IF(U189="sníž. přenesená",N189,0)</f>
        <v>0</v>
      </c>
      <c r="BI189" s="96">
        <f>IF(U189="nulová",N189,0)</f>
        <v>0</v>
      </c>
      <c r="BJ189" s="10" t="s">
        <v>20</v>
      </c>
      <c r="BK189" s="96">
        <f>ROUND(L189*K189,2)</f>
        <v>0</v>
      </c>
      <c r="BL189" s="10" t="s">
        <v>123</v>
      </c>
      <c r="BM189" s="10" t="s">
        <v>241</v>
      </c>
    </row>
    <row r="190" spans="2:65" s="6" customFormat="1" ht="22.5" customHeight="1">
      <c r="B190" s="97"/>
      <c r="C190" s="98"/>
      <c r="D190" s="98"/>
      <c r="E190" s="99" t="s">
        <v>3</v>
      </c>
      <c r="F190" s="261" t="s">
        <v>25</v>
      </c>
      <c r="G190" s="262"/>
      <c r="H190" s="262"/>
      <c r="I190" s="262"/>
      <c r="J190" s="98"/>
      <c r="K190" s="100">
        <v>10</v>
      </c>
      <c r="L190" s="98"/>
      <c r="M190" s="98"/>
      <c r="N190" s="98"/>
      <c r="O190" s="98"/>
      <c r="P190" s="98"/>
      <c r="Q190" s="98"/>
      <c r="R190" s="101"/>
      <c r="T190" s="102"/>
      <c r="U190" s="98"/>
      <c r="V190" s="98"/>
      <c r="W190" s="98"/>
      <c r="X190" s="98"/>
      <c r="Y190" s="98"/>
      <c r="Z190" s="98"/>
      <c r="AA190" s="103"/>
      <c r="AT190" s="104" t="s">
        <v>126</v>
      </c>
      <c r="AU190" s="104" t="s">
        <v>89</v>
      </c>
      <c r="AV190" s="6" t="s">
        <v>89</v>
      </c>
      <c r="AW190" s="6" t="s">
        <v>34</v>
      </c>
      <c r="AX190" s="6" t="s">
        <v>20</v>
      </c>
      <c r="AY190" s="104" t="s">
        <v>118</v>
      </c>
    </row>
    <row r="191" spans="2:65" s="1" customFormat="1" ht="31.5" customHeight="1">
      <c r="B191" s="87"/>
      <c r="C191" s="88" t="s">
        <v>242</v>
      </c>
      <c r="D191" s="88" t="s">
        <v>119</v>
      </c>
      <c r="E191" s="89" t="s">
        <v>243</v>
      </c>
      <c r="F191" s="263" t="s">
        <v>244</v>
      </c>
      <c r="G191" s="264"/>
      <c r="H191" s="264"/>
      <c r="I191" s="264"/>
      <c r="J191" s="90" t="s">
        <v>143</v>
      </c>
      <c r="K191" s="91">
        <v>2</v>
      </c>
      <c r="L191" s="265"/>
      <c r="M191" s="264"/>
      <c r="N191" s="265"/>
      <c r="O191" s="264"/>
      <c r="P191" s="264"/>
      <c r="Q191" s="264"/>
      <c r="R191" s="92"/>
      <c r="T191" s="93" t="s">
        <v>3</v>
      </c>
      <c r="U191" s="27" t="s">
        <v>42</v>
      </c>
      <c r="V191" s="94">
        <v>0.16500000000000001</v>
      </c>
      <c r="W191" s="94">
        <f>V191*K191</f>
        <v>0.33</v>
      </c>
      <c r="X191" s="94">
        <v>1.2E-4</v>
      </c>
      <c r="Y191" s="94">
        <f>X191*K191</f>
        <v>2.4000000000000001E-4</v>
      </c>
      <c r="Z191" s="94">
        <v>0</v>
      </c>
      <c r="AA191" s="95">
        <f>Z191*K191</f>
        <v>0</v>
      </c>
      <c r="AR191" s="10" t="s">
        <v>123</v>
      </c>
      <c r="AT191" s="10" t="s">
        <v>119</v>
      </c>
      <c r="AU191" s="10" t="s">
        <v>89</v>
      </c>
      <c r="AY191" s="10" t="s">
        <v>118</v>
      </c>
      <c r="BE191" s="96">
        <f>IF(U191="základní",N191,0)</f>
        <v>0</v>
      </c>
      <c r="BF191" s="96">
        <f>IF(U191="snížená",N191,0)</f>
        <v>0</v>
      </c>
      <c r="BG191" s="96">
        <f>IF(U191="zákl. přenesená",N191,0)</f>
        <v>0</v>
      </c>
      <c r="BH191" s="96">
        <f>IF(U191="sníž. přenesená",N191,0)</f>
        <v>0</v>
      </c>
      <c r="BI191" s="96">
        <f>IF(U191="nulová",N191,0)</f>
        <v>0</v>
      </c>
      <c r="BJ191" s="10" t="s">
        <v>20</v>
      </c>
      <c r="BK191" s="96">
        <f>ROUND(L191*K191,2)</f>
        <v>0</v>
      </c>
      <c r="BL191" s="10" t="s">
        <v>123</v>
      </c>
      <c r="BM191" s="10" t="s">
        <v>245</v>
      </c>
    </row>
    <row r="192" spans="2:65" s="6" customFormat="1" ht="22.5" customHeight="1">
      <c r="B192" s="97"/>
      <c r="C192" s="98"/>
      <c r="D192" s="98"/>
      <c r="E192" s="99" t="s">
        <v>3</v>
      </c>
      <c r="F192" s="261" t="s">
        <v>89</v>
      </c>
      <c r="G192" s="262"/>
      <c r="H192" s="262"/>
      <c r="I192" s="262"/>
      <c r="J192" s="98"/>
      <c r="K192" s="100">
        <v>2</v>
      </c>
      <c r="L192" s="98"/>
      <c r="M192" s="98"/>
      <c r="N192" s="98"/>
      <c r="O192" s="98"/>
      <c r="P192" s="98"/>
      <c r="Q192" s="98"/>
      <c r="R192" s="101"/>
      <c r="T192" s="102"/>
      <c r="U192" s="98"/>
      <c r="V192" s="98"/>
      <c r="W192" s="98"/>
      <c r="X192" s="98"/>
      <c r="Y192" s="98"/>
      <c r="Z192" s="98"/>
      <c r="AA192" s="103"/>
      <c r="AT192" s="104" t="s">
        <v>126</v>
      </c>
      <c r="AU192" s="104" t="s">
        <v>89</v>
      </c>
      <c r="AV192" s="6" t="s">
        <v>89</v>
      </c>
      <c r="AW192" s="6" t="s">
        <v>34</v>
      </c>
      <c r="AX192" s="6" t="s">
        <v>20</v>
      </c>
      <c r="AY192" s="104" t="s">
        <v>118</v>
      </c>
    </row>
    <row r="193" spans="2:65" s="1" customFormat="1" ht="31.5" customHeight="1">
      <c r="B193" s="87"/>
      <c r="C193" s="88" t="s">
        <v>246</v>
      </c>
      <c r="D193" s="88" t="s">
        <v>119</v>
      </c>
      <c r="E193" s="89" t="s">
        <v>247</v>
      </c>
      <c r="F193" s="263" t="s">
        <v>248</v>
      </c>
      <c r="G193" s="264"/>
      <c r="H193" s="264"/>
      <c r="I193" s="264"/>
      <c r="J193" s="90" t="s">
        <v>143</v>
      </c>
      <c r="K193" s="91">
        <v>2</v>
      </c>
      <c r="L193" s="265"/>
      <c r="M193" s="264"/>
      <c r="N193" s="265"/>
      <c r="O193" s="264"/>
      <c r="P193" s="264"/>
      <c r="Q193" s="264"/>
      <c r="R193" s="92"/>
      <c r="T193" s="93" t="s">
        <v>3</v>
      </c>
      <c r="U193" s="27" t="s">
        <v>42</v>
      </c>
      <c r="V193" s="94">
        <v>0.16</v>
      </c>
      <c r="W193" s="94">
        <f>V193*K193</f>
        <v>0.32</v>
      </c>
      <c r="X193" s="94">
        <v>2.1000000000000001E-4</v>
      </c>
      <c r="Y193" s="94">
        <f>X193*K193</f>
        <v>4.2000000000000002E-4</v>
      </c>
      <c r="Z193" s="94">
        <v>0</v>
      </c>
      <c r="AA193" s="95">
        <f>Z193*K193</f>
        <v>0</v>
      </c>
      <c r="AR193" s="10" t="s">
        <v>123</v>
      </c>
      <c r="AT193" s="10" t="s">
        <v>119</v>
      </c>
      <c r="AU193" s="10" t="s">
        <v>89</v>
      </c>
      <c r="AY193" s="10" t="s">
        <v>118</v>
      </c>
      <c r="BE193" s="96">
        <f>IF(U193="základní",N193,0)</f>
        <v>0</v>
      </c>
      <c r="BF193" s="96">
        <f>IF(U193="snížená",N193,0)</f>
        <v>0</v>
      </c>
      <c r="BG193" s="96">
        <f>IF(U193="zákl. přenesená",N193,0)</f>
        <v>0</v>
      </c>
      <c r="BH193" s="96">
        <f>IF(U193="sníž. přenesená",N193,0)</f>
        <v>0</v>
      </c>
      <c r="BI193" s="96">
        <f>IF(U193="nulová",N193,0)</f>
        <v>0</v>
      </c>
      <c r="BJ193" s="10" t="s">
        <v>20</v>
      </c>
      <c r="BK193" s="96">
        <f>ROUND(L193*K193,2)</f>
        <v>0</v>
      </c>
      <c r="BL193" s="10" t="s">
        <v>123</v>
      </c>
      <c r="BM193" s="10" t="s">
        <v>249</v>
      </c>
    </row>
    <row r="194" spans="2:65" s="1" customFormat="1" ht="31.5" customHeight="1">
      <c r="B194" s="87"/>
      <c r="C194" s="88" t="s">
        <v>250</v>
      </c>
      <c r="D194" s="88" t="s">
        <v>119</v>
      </c>
      <c r="E194" s="89" t="s">
        <v>251</v>
      </c>
      <c r="F194" s="263" t="s">
        <v>252</v>
      </c>
      <c r="G194" s="264"/>
      <c r="H194" s="264"/>
      <c r="I194" s="264"/>
      <c r="J194" s="90" t="s">
        <v>143</v>
      </c>
      <c r="K194" s="91">
        <v>1</v>
      </c>
      <c r="L194" s="265"/>
      <c r="M194" s="264"/>
      <c r="N194" s="265"/>
      <c r="O194" s="264"/>
      <c r="P194" s="264"/>
      <c r="Q194" s="264"/>
      <c r="R194" s="92"/>
      <c r="T194" s="93" t="s">
        <v>3</v>
      </c>
      <c r="U194" s="27" t="s">
        <v>42</v>
      </c>
      <c r="V194" s="94">
        <v>0.16</v>
      </c>
      <c r="W194" s="94">
        <f>V194*K194</f>
        <v>0.16</v>
      </c>
      <c r="X194" s="94">
        <v>2.7E-4</v>
      </c>
      <c r="Y194" s="94">
        <f>X194*K194</f>
        <v>2.7E-4</v>
      </c>
      <c r="Z194" s="94">
        <v>0</v>
      </c>
      <c r="AA194" s="95">
        <f>Z194*K194</f>
        <v>0</v>
      </c>
      <c r="AR194" s="10" t="s">
        <v>123</v>
      </c>
      <c r="AT194" s="10" t="s">
        <v>119</v>
      </c>
      <c r="AU194" s="10" t="s">
        <v>89</v>
      </c>
      <c r="AY194" s="10" t="s">
        <v>118</v>
      </c>
      <c r="BE194" s="96">
        <f>IF(U194="základní",N194,0)</f>
        <v>0</v>
      </c>
      <c r="BF194" s="96">
        <f>IF(U194="snížená",N194,0)</f>
        <v>0</v>
      </c>
      <c r="BG194" s="96">
        <f>IF(U194="zákl. přenesená",N194,0)</f>
        <v>0</v>
      </c>
      <c r="BH194" s="96">
        <f>IF(U194="sníž. přenesená",N194,0)</f>
        <v>0</v>
      </c>
      <c r="BI194" s="96">
        <f>IF(U194="nulová",N194,0)</f>
        <v>0</v>
      </c>
      <c r="BJ194" s="10" t="s">
        <v>20</v>
      </c>
      <c r="BK194" s="96">
        <f>ROUND(L194*K194,2)</f>
        <v>0</v>
      </c>
      <c r="BL194" s="10" t="s">
        <v>123</v>
      </c>
      <c r="BM194" s="10" t="s">
        <v>253</v>
      </c>
    </row>
    <row r="195" spans="2:65" s="1" customFormat="1" ht="31.5" customHeight="1">
      <c r="B195" s="87"/>
      <c r="C195" s="88" t="s">
        <v>254</v>
      </c>
      <c r="D195" s="88" t="s">
        <v>119</v>
      </c>
      <c r="E195" s="89" t="s">
        <v>255</v>
      </c>
      <c r="F195" s="263" t="s">
        <v>256</v>
      </c>
      <c r="G195" s="264"/>
      <c r="H195" s="264"/>
      <c r="I195" s="264"/>
      <c r="J195" s="90" t="s">
        <v>143</v>
      </c>
      <c r="K195" s="91">
        <v>2</v>
      </c>
      <c r="L195" s="265"/>
      <c r="M195" s="264"/>
      <c r="N195" s="265"/>
      <c r="O195" s="264"/>
      <c r="P195" s="264"/>
      <c r="Q195" s="264"/>
      <c r="R195" s="92"/>
      <c r="T195" s="93" t="s">
        <v>3</v>
      </c>
      <c r="U195" s="27" t="s">
        <v>42</v>
      </c>
      <c r="V195" s="94">
        <v>0.2</v>
      </c>
      <c r="W195" s="94">
        <f>V195*K195</f>
        <v>0.4</v>
      </c>
      <c r="X195" s="94">
        <v>4.0000000000000002E-4</v>
      </c>
      <c r="Y195" s="94">
        <f>X195*K195</f>
        <v>8.0000000000000004E-4</v>
      </c>
      <c r="Z195" s="94">
        <v>0</v>
      </c>
      <c r="AA195" s="95">
        <f>Z195*K195</f>
        <v>0</v>
      </c>
      <c r="AR195" s="10" t="s">
        <v>123</v>
      </c>
      <c r="AT195" s="10" t="s">
        <v>119</v>
      </c>
      <c r="AU195" s="10" t="s">
        <v>89</v>
      </c>
      <c r="AY195" s="10" t="s">
        <v>118</v>
      </c>
      <c r="BE195" s="96">
        <f>IF(U195="základní",N195,0)</f>
        <v>0</v>
      </c>
      <c r="BF195" s="96">
        <f>IF(U195="snížená",N195,0)</f>
        <v>0</v>
      </c>
      <c r="BG195" s="96">
        <f>IF(U195="zákl. přenesená",N195,0)</f>
        <v>0</v>
      </c>
      <c r="BH195" s="96">
        <f>IF(U195="sníž. přenesená",N195,0)</f>
        <v>0</v>
      </c>
      <c r="BI195" s="96">
        <f>IF(U195="nulová",N195,0)</f>
        <v>0</v>
      </c>
      <c r="BJ195" s="10" t="s">
        <v>20</v>
      </c>
      <c r="BK195" s="96">
        <f>ROUND(L195*K195,2)</f>
        <v>0</v>
      </c>
      <c r="BL195" s="10" t="s">
        <v>123</v>
      </c>
      <c r="BM195" s="10" t="s">
        <v>257</v>
      </c>
    </row>
    <row r="196" spans="2:65" s="1" customFormat="1" ht="31.5" customHeight="1">
      <c r="B196" s="87"/>
      <c r="C196" s="88" t="s">
        <v>258</v>
      </c>
      <c r="D196" s="88" t="s">
        <v>119</v>
      </c>
      <c r="E196" s="89" t="s">
        <v>259</v>
      </c>
      <c r="F196" s="263" t="s">
        <v>260</v>
      </c>
      <c r="G196" s="264"/>
      <c r="H196" s="264"/>
      <c r="I196" s="264"/>
      <c r="J196" s="90" t="s">
        <v>122</v>
      </c>
      <c r="K196" s="91">
        <v>68</v>
      </c>
      <c r="L196" s="265"/>
      <c r="M196" s="264"/>
      <c r="N196" s="265"/>
      <c r="O196" s="264"/>
      <c r="P196" s="264"/>
      <c r="Q196" s="264"/>
      <c r="R196" s="92"/>
      <c r="T196" s="93" t="s">
        <v>3</v>
      </c>
      <c r="U196" s="27" t="s">
        <v>42</v>
      </c>
      <c r="V196" s="94">
        <v>6.7000000000000004E-2</v>
      </c>
      <c r="W196" s="94">
        <f>V196*K196</f>
        <v>4.556</v>
      </c>
      <c r="X196" s="94">
        <v>1.9000000000000001E-4</v>
      </c>
      <c r="Y196" s="94">
        <f>X196*K196</f>
        <v>1.2920000000000001E-2</v>
      </c>
      <c r="Z196" s="94">
        <v>0</v>
      </c>
      <c r="AA196" s="95">
        <f>Z196*K196</f>
        <v>0</v>
      </c>
      <c r="AR196" s="10" t="s">
        <v>123</v>
      </c>
      <c r="AT196" s="10" t="s">
        <v>119</v>
      </c>
      <c r="AU196" s="10" t="s">
        <v>89</v>
      </c>
      <c r="AY196" s="10" t="s">
        <v>118</v>
      </c>
      <c r="BE196" s="96">
        <f>IF(U196="základní",N196,0)</f>
        <v>0</v>
      </c>
      <c r="BF196" s="96">
        <f>IF(U196="snížená",N196,0)</f>
        <v>0</v>
      </c>
      <c r="BG196" s="96">
        <f>IF(U196="zákl. přenesená",N196,0)</f>
        <v>0</v>
      </c>
      <c r="BH196" s="96">
        <f>IF(U196="sníž. přenesená",N196,0)</f>
        <v>0</v>
      </c>
      <c r="BI196" s="96">
        <f>IF(U196="nulová",N196,0)</f>
        <v>0</v>
      </c>
      <c r="BJ196" s="10" t="s">
        <v>20</v>
      </c>
      <c r="BK196" s="96">
        <f>ROUND(L196*K196,2)</f>
        <v>0</v>
      </c>
      <c r="BL196" s="10" t="s">
        <v>123</v>
      </c>
      <c r="BM196" s="10" t="s">
        <v>261</v>
      </c>
    </row>
    <row r="197" spans="2:65" s="6" customFormat="1" ht="22.5" customHeight="1">
      <c r="B197" s="97"/>
      <c r="C197" s="98"/>
      <c r="D197" s="98"/>
      <c r="E197" s="99" t="s">
        <v>3</v>
      </c>
      <c r="F197" s="261" t="s">
        <v>262</v>
      </c>
      <c r="G197" s="262"/>
      <c r="H197" s="262"/>
      <c r="I197" s="262"/>
      <c r="J197" s="98"/>
      <c r="K197" s="100">
        <v>68</v>
      </c>
      <c r="L197" s="98"/>
      <c r="M197" s="98"/>
      <c r="N197" s="98"/>
      <c r="O197" s="98"/>
      <c r="P197" s="98"/>
      <c r="Q197" s="98"/>
      <c r="R197" s="101"/>
      <c r="T197" s="102"/>
      <c r="U197" s="98"/>
      <c r="V197" s="98"/>
      <c r="W197" s="98"/>
      <c r="X197" s="98"/>
      <c r="Y197" s="98"/>
      <c r="Z197" s="98"/>
      <c r="AA197" s="103"/>
      <c r="AT197" s="104" t="s">
        <v>126</v>
      </c>
      <c r="AU197" s="104" t="s">
        <v>89</v>
      </c>
      <c r="AV197" s="6" t="s">
        <v>89</v>
      </c>
      <c r="AW197" s="6" t="s">
        <v>34</v>
      </c>
      <c r="AX197" s="6" t="s">
        <v>20</v>
      </c>
      <c r="AY197" s="104" t="s">
        <v>118</v>
      </c>
    </row>
    <row r="198" spans="2:65" s="1" customFormat="1" ht="31.5" customHeight="1">
      <c r="B198" s="87"/>
      <c r="C198" s="88" t="s">
        <v>130</v>
      </c>
      <c r="D198" s="88" t="s">
        <v>119</v>
      </c>
      <c r="E198" s="89" t="s">
        <v>263</v>
      </c>
      <c r="F198" s="263" t="s">
        <v>264</v>
      </c>
      <c r="G198" s="264"/>
      <c r="H198" s="264"/>
      <c r="I198" s="264"/>
      <c r="J198" s="90" t="s">
        <v>122</v>
      </c>
      <c r="K198" s="91">
        <v>68</v>
      </c>
      <c r="L198" s="265"/>
      <c r="M198" s="264"/>
      <c r="N198" s="265"/>
      <c r="O198" s="264"/>
      <c r="P198" s="264"/>
      <c r="Q198" s="264"/>
      <c r="R198" s="92"/>
      <c r="T198" s="93" t="s">
        <v>3</v>
      </c>
      <c r="U198" s="27" t="s">
        <v>42</v>
      </c>
      <c r="V198" s="94">
        <v>8.2000000000000003E-2</v>
      </c>
      <c r="W198" s="94">
        <f>V198*K198</f>
        <v>5.5760000000000005</v>
      </c>
      <c r="X198" s="94">
        <v>1.0000000000000001E-5</v>
      </c>
      <c r="Y198" s="94">
        <f>X198*K198</f>
        <v>6.8000000000000005E-4</v>
      </c>
      <c r="Z198" s="94">
        <v>0</v>
      </c>
      <c r="AA198" s="95">
        <f>Z198*K198</f>
        <v>0</v>
      </c>
      <c r="AR198" s="10" t="s">
        <v>123</v>
      </c>
      <c r="AT198" s="10" t="s">
        <v>119</v>
      </c>
      <c r="AU198" s="10" t="s">
        <v>89</v>
      </c>
      <c r="AY198" s="10" t="s">
        <v>118</v>
      </c>
      <c r="BE198" s="96">
        <f>IF(U198="základní",N198,0)</f>
        <v>0</v>
      </c>
      <c r="BF198" s="96">
        <f>IF(U198="snížená",N198,0)</f>
        <v>0</v>
      </c>
      <c r="BG198" s="96">
        <f>IF(U198="zákl. přenesená",N198,0)</f>
        <v>0</v>
      </c>
      <c r="BH198" s="96">
        <f>IF(U198="sníž. přenesená",N198,0)</f>
        <v>0</v>
      </c>
      <c r="BI198" s="96">
        <f>IF(U198="nulová",N198,0)</f>
        <v>0</v>
      </c>
      <c r="BJ198" s="10" t="s">
        <v>20</v>
      </c>
      <c r="BK198" s="96">
        <f>ROUND(L198*K198,2)</f>
        <v>0</v>
      </c>
      <c r="BL198" s="10" t="s">
        <v>123</v>
      </c>
      <c r="BM198" s="10" t="s">
        <v>265</v>
      </c>
    </row>
    <row r="199" spans="2:65" s="6" customFormat="1" ht="22.5" customHeight="1">
      <c r="B199" s="97"/>
      <c r="C199" s="98"/>
      <c r="D199" s="98"/>
      <c r="E199" s="99" t="s">
        <v>3</v>
      </c>
      <c r="F199" s="261" t="s">
        <v>266</v>
      </c>
      <c r="G199" s="262"/>
      <c r="H199" s="262"/>
      <c r="I199" s="262"/>
      <c r="J199" s="98"/>
      <c r="K199" s="100">
        <v>68</v>
      </c>
      <c r="L199" s="98"/>
      <c r="M199" s="98"/>
      <c r="N199" s="98"/>
      <c r="O199" s="98"/>
      <c r="P199" s="98"/>
      <c r="Q199" s="98"/>
      <c r="R199" s="101"/>
      <c r="T199" s="102"/>
      <c r="U199" s="98"/>
      <c r="V199" s="98"/>
      <c r="W199" s="98"/>
      <c r="X199" s="98"/>
      <c r="Y199" s="98"/>
      <c r="Z199" s="98"/>
      <c r="AA199" s="103"/>
      <c r="AT199" s="104" t="s">
        <v>126</v>
      </c>
      <c r="AU199" s="104" t="s">
        <v>89</v>
      </c>
      <c r="AV199" s="6" t="s">
        <v>89</v>
      </c>
      <c r="AW199" s="6" t="s">
        <v>34</v>
      </c>
      <c r="AX199" s="6" t="s">
        <v>20</v>
      </c>
      <c r="AY199" s="104" t="s">
        <v>118</v>
      </c>
    </row>
    <row r="200" spans="2:65" s="1" customFormat="1" ht="31.5" customHeight="1">
      <c r="B200" s="87"/>
      <c r="C200" s="88" t="s">
        <v>267</v>
      </c>
      <c r="D200" s="88" t="s">
        <v>119</v>
      </c>
      <c r="E200" s="89" t="s">
        <v>268</v>
      </c>
      <c r="F200" s="263" t="s">
        <v>269</v>
      </c>
      <c r="G200" s="264"/>
      <c r="H200" s="264"/>
      <c r="I200" s="264"/>
      <c r="J200" s="90" t="s">
        <v>139</v>
      </c>
      <c r="K200" s="91">
        <v>8.7999999999999995E-2</v>
      </c>
      <c r="L200" s="265"/>
      <c r="M200" s="264"/>
      <c r="N200" s="265"/>
      <c r="O200" s="264"/>
      <c r="P200" s="264"/>
      <c r="Q200" s="264"/>
      <c r="R200" s="92"/>
      <c r="T200" s="93" t="s">
        <v>3</v>
      </c>
      <c r="U200" s="27" t="s">
        <v>42</v>
      </c>
      <c r="V200" s="94">
        <v>1.421</v>
      </c>
      <c r="W200" s="94">
        <f>V200*K200</f>
        <v>0.12504799999999999</v>
      </c>
      <c r="X200" s="94">
        <v>0</v>
      </c>
      <c r="Y200" s="94">
        <f>X200*K200</f>
        <v>0</v>
      </c>
      <c r="Z200" s="94">
        <v>0</v>
      </c>
      <c r="AA200" s="95">
        <f>Z200*K200</f>
        <v>0</v>
      </c>
      <c r="AR200" s="10" t="s">
        <v>123</v>
      </c>
      <c r="AT200" s="10" t="s">
        <v>119</v>
      </c>
      <c r="AU200" s="10" t="s">
        <v>89</v>
      </c>
      <c r="AY200" s="10" t="s">
        <v>118</v>
      </c>
      <c r="BE200" s="96">
        <f>IF(U200="základní",N200,0)</f>
        <v>0</v>
      </c>
      <c r="BF200" s="96">
        <f>IF(U200="snížená",N200,0)</f>
        <v>0</v>
      </c>
      <c r="BG200" s="96">
        <f>IF(U200="zákl. přenesená",N200,0)</f>
        <v>0</v>
      </c>
      <c r="BH200" s="96">
        <f>IF(U200="sníž. přenesená",N200,0)</f>
        <v>0</v>
      </c>
      <c r="BI200" s="96">
        <f>IF(U200="nulová",N200,0)</f>
        <v>0</v>
      </c>
      <c r="BJ200" s="10" t="s">
        <v>20</v>
      </c>
      <c r="BK200" s="96">
        <f>ROUND(L200*K200,2)</f>
        <v>0</v>
      </c>
      <c r="BL200" s="10" t="s">
        <v>123</v>
      </c>
      <c r="BM200" s="10" t="s">
        <v>270</v>
      </c>
    </row>
    <row r="201" spans="2:65" s="5" customFormat="1" ht="29.85" customHeight="1">
      <c r="B201" s="76"/>
      <c r="C201" s="77"/>
      <c r="D201" s="86" t="s">
        <v>102</v>
      </c>
      <c r="E201" s="86"/>
      <c r="F201" s="86"/>
      <c r="G201" s="86"/>
      <c r="H201" s="86"/>
      <c r="I201" s="86"/>
      <c r="J201" s="86"/>
      <c r="K201" s="86"/>
      <c r="L201" s="86"/>
      <c r="M201" s="86"/>
      <c r="N201" s="272"/>
      <c r="O201" s="273"/>
      <c r="P201" s="273"/>
      <c r="Q201" s="273"/>
      <c r="R201" s="79"/>
      <c r="T201" s="80"/>
      <c r="U201" s="77"/>
      <c r="V201" s="77"/>
      <c r="W201" s="81">
        <f>SUM(W202:W216)</f>
        <v>6.7151770000000006</v>
      </c>
      <c r="X201" s="77"/>
      <c r="Y201" s="81">
        <f>SUM(Y202:Y216)</f>
        <v>1.3229999999999999E-2</v>
      </c>
      <c r="Z201" s="77"/>
      <c r="AA201" s="82">
        <f>SUM(AA202:AA216)</f>
        <v>0</v>
      </c>
      <c r="AR201" s="83" t="s">
        <v>89</v>
      </c>
      <c r="AT201" s="84" t="s">
        <v>76</v>
      </c>
      <c r="AU201" s="84" t="s">
        <v>20</v>
      </c>
      <c r="AY201" s="83" t="s">
        <v>118</v>
      </c>
      <c r="BK201" s="85">
        <f>SUM(BK202:BK216)</f>
        <v>0</v>
      </c>
    </row>
    <row r="202" spans="2:65" s="1" customFormat="1" ht="22.5" customHeight="1">
      <c r="B202" s="87"/>
      <c r="C202" s="88" t="s">
        <v>271</v>
      </c>
      <c r="D202" s="88" t="s">
        <v>119</v>
      </c>
      <c r="E202" s="89" t="s">
        <v>272</v>
      </c>
      <c r="F202" s="263" t="s">
        <v>273</v>
      </c>
      <c r="G202" s="264"/>
      <c r="H202" s="264"/>
      <c r="I202" s="264"/>
      <c r="J202" s="90" t="s">
        <v>274</v>
      </c>
      <c r="K202" s="91">
        <v>4</v>
      </c>
      <c r="L202" s="265"/>
      <c r="M202" s="264"/>
      <c r="N202" s="265"/>
      <c r="O202" s="264"/>
      <c r="P202" s="264"/>
      <c r="Q202" s="264"/>
      <c r="R202" s="92"/>
      <c r="T202" s="93" t="s">
        <v>3</v>
      </c>
      <c r="U202" s="27" t="s">
        <v>42</v>
      </c>
      <c r="V202" s="94">
        <v>0.85</v>
      </c>
      <c r="W202" s="94">
        <f>V202*K202</f>
        <v>3.4</v>
      </c>
      <c r="X202" s="94">
        <v>4.4000000000000002E-4</v>
      </c>
      <c r="Y202" s="94">
        <f>X202*K202</f>
        <v>1.7600000000000001E-3</v>
      </c>
      <c r="Z202" s="94">
        <v>0</v>
      </c>
      <c r="AA202" s="95">
        <f>Z202*K202</f>
        <v>0</v>
      </c>
      <c r="AR202" s="10" t="s">
        <v>123</v>
      </c>
      <c r="AT202" s="10" t="s">
        <v>119</v>
      </c>
      <c r="AU202" s="10" t="s">
        <v>89</v>
      </c>
      <c r="AY202" s="10" t="s">
        <v>118</v>
      </c>
      <c r="BE202" s="96">
        <f>IF(U202="základní",N202,0)</f>
        <v>0</v>
      </c>
      <c r="BF202" s="96">
        <f>IF(U202="snížená",N202,0)</f>
        <v>0</v>
      </c>
      <c r="BG202" s="96">
        <f>IF(U202="zákl. přenesená",N202,0)</f>
        <v>0</v>
      </c>
      <c r="BH202" s="96">
        <f>IF(U202="sníž. přenesená",N202,0)</f>
        <v>0</v>
      </c>
      <c r="BI202" s="96">
        <f>IF(U202="nulová",N202,0)</f>
        <v>0</v>
      </c>
      <c r="BJ202" s="10" t="s">
        <v>20</v>
      </c>
      <c r="BK202" s="96">
        <f>ROUND(L202*K202,2)</f>
        <v>0</v>
      </c>
      <c r="BL202" s="10" t="s">
        <v>123</v>
      </c>
      <c r="BM202" s="10" t="s">
        <v>275</v>
      </c>
    </row>
    <row r="203" spans="2:65" s="7" customFormat="1" ht="31.5" customHeight="1">
      <c r="B203" s="109"/>
      <c r="C203" s="110"/>
      <c r="D203" s="110"/>
      <c r="E203" s="111" t="s">
        <v>3</v>
      </c>
      <c r="F203" s="276" t="s">
        <v>276</v>
      </c>
      <c r="G203" s="277"/>
      <c r="H203" s="277"/>
      <c r="I203" s="277"/>
      <c r="J203" s="110"/>
      <c r="K203" s="112" t="s">
        <v>3</v>
      </c>
      <c r="L203" s="110"/>
      <c r="M203" s="110"/>
      <c r="N203" s="110"/>
      <c r="O203" s="110"/>
      <c r="P203" s="110"/>
      <c r="Q203" s="110"/>
      <c r="R203" s="113"/>
      <c r="T203" s="114"/>
      <c r="U203" s="110"/>
      <c r="V203" s="110"/>
      <c r="W203" s="110"/>
      <c r="X203" s="110"/>
      <c r="Y203" s="110"/>
      <c r="Z203" s="110"/>
      <c r="AA203" s="115"/>
      <c r="AT203" s="116" t="s">
        <v>126</v>
      </c>
      <c r="AU203" s="116" t="s">
        <v>89</v>
      </c>
      <c r="AV203" s="7" t="s">
        <v>20</v>
      </c>
      <c r="AW203" s="7" t="s">
        <v>34</v>
      </c>
      <c r="AX203" s="7" t="s">
        <v>77</v>
      </c>
      <c r="AY203" s="116" t="s">
        <v>118</v>
      </c>
    </row>
    <row r="204" spans="2:65" s="7" customFormat="1" ht="22.5" customHeight="1">
      <c r="B204" s="109"/>
      <c r="C204" s="110"/>
      <c r="D204" s="110"/>
      <c r="E204" s="111" t="s">
        <v>3</v>
      </c>
      <c r="F204" s="279" t="s">
        <v>277</v>
      </c>
      <c r="G204" s="277"/>
      <c r="H204" s="277"/>
      <c r="I204" s="277"/>
      <c r="J204" s="110"/>
      <c r="K204" s="112" t="s">
        <v>3</v>
      </c>
      <c r="L204" s="110"/>
      <c r="M204" s="110"/>
      <c r="N204" s="110"/>
      <c r="O204" s="110"/>
      <c r="P204" s="110"/>
      <c r="Q204" s="110"/>
      <c r="R204" s="113"/>
      <c r="T204" s="114"/>
      <c r="U204" s="110"/>
      <c r="V204" s="110"/>
      <c r="W204" s="110"/>
      <c r="X204" s="110"/>
      <c r="Y204" s="110"/>
      <c r="Z204" s="110"/>
      <c r="AA204" s="115"/>
      <c r="AT204" s="116" t="s">
        <v>126</v>
      </c>
      <c r="AU204" s="116" t="s">
        <v>89</v>
      </c>
      <c r="AV204" s="7" t="s">
        <v>20</v>
      </c>
      <c r="AW204" s="7" t="s">
        <v>34</v>
      </c>
      <c r="AX204" s="7" t="s">
        <v>77</v>
      </c>
      <c r="AY204" s="116" t="s">
        <v>118</v>
      </c>
    </row>
    <row r="205" spans="2:65" s="7" customFormat="1" ht="22.5" customHeight="1">
      <c r="B205" s="109"/>
      <c r="C205" s="110"/>
      <c r="D205" s="110"/>
      <c r="E205" s="111" t="s">
        <v>3</v>
      </c>
      <c r="F205" s="279" t="s">
        <v>76</v>
      </c>
      <c r="G205" s="277"/>
      <c r="H205" s="277"/>
      <c r="I205" s="277"/>
      <c r="J205" s="110"/>
      <c r="K205" s="112" t="s">
        <v>3</v>
      </c>
      <c r="L205" s="110"/>
      <c r="M205" s="110"/>
      <c r="N205" s="110"/>
      <c r="O205" s="110"/>
      <c r="P205" s="110"/>
      <c r="Q205" s="110"/>
      <c r="R205" s="113"/>
      <c r="T205" s="114"/>
      <c r="U205" s="110"/>
      <c r="V205" s="110"/>
      <c r="W205" s="110"/>
      <c r="X205" s="110"/>
      <c r="Y205" s="110"/>
      <c r="Z205" s="110"/>
      <c r="AA205" s="115"/>
      <c r="AT205" s="116" t="s">
        <v>126</v>
      </c>
      <c r="AU205" s="116" t="s">
        <v>89</v>
      </c>
      <c r="AV205" s="7" t="s">
        <v>20</v>
      </c>
      <c r="AW205" s="7" t="s">
        <v>34</v>
      </c>
      <c r="AX205" s="7" t="s">
        <v>77</v>
      </c>
      <c r="AY205" s="116" t="s">
        <v>118</v>
      </c>
    </row>
    <row r="206" spans="2:65" s="6" customFormat="1" ht="22.5" customHeight="1">
      <c r="B206" s="97"/>
      <c r="C206" s="98"/>
      <c r="D206" s="98"/>
      <c r="E206" s="99" t="s">
        <v>3</v>
      </c>
      <c r="F206" s="278" t="s">
        <v>135</v>
      </c>
      <c r="G206" s="262"/>
      <c r="H206" s="262"/>
      <c r="I206" s="262"/>
      <c r="J206" s="98"/>
      <c r="K206" s="100">
        <v>4</v>
      </c>
      <c r="L206" s="98"/>
      <c r="M206" s="98"/>
      <c r="N206" s="98"/>
      <c r="O206" s="98"/>
      <c r="P206" s="98"/>
      <c r="Q206" s="98"/>
      <c r="R206" s="101"/>
      <c r="T206" s="102"/>
      <c r="U206" s="98"/>
      <c r="V206" s="98"/>
      <c r="W206" s="98"/>
      <c r="X206" s="98"/>
      <c r="Y206" s="98"/>
      <c r="Z206" s="98"/>
      <c r="AA206" s="103"/>
      <c r="AT206" s="104" t="s">
        <v>126</v>
      </c>
      <c r="AU206" s="104" t="s">
        <v>89</v>
      </c>
      <c r="AV206" s="6" t="s">
        <v>89</v>
      </c>
      <c r="AW206" s="6" t="s">
        <v>34</v>
      </c>
      <c r="AX206" s="6" t="s">
        <v>20</v>
      </c>
      <c r="AY206" s="104" t="s">
        <v>118</v>
      </c>
    </row>
    <row r="207" spans="2:65" s="1" customFormat="1" ht="31.5" customHeight="1">
      <c r="B207" s="87"/>
      <c r="C207" s="88" t="s">
        <v>278</v>
      </c>
      <c r="D207" s="88" t="s">
        <v>119</v>
      </c>
      <c r="E207" s="89" t="s">
        <v>279</v>
      </c>
      <c r="F207" s="263" t="s">
        <v>280</v>
      </c>
      <c r="G207" s="264"/>
      <c r="H207" s="264"/>
      <c r="I207" s="264"/>
      <c r="J207" s="90" t="s">
        <v>274</v>
      </c>
      <c r="K207" s="91">
        <v>8</v>
      </c>
      <c r="L207" s="265"/>
      <c r="M207" s="264"/>
      <c r="N207" s="265"/>
      <c r="O207" s="264"/>
      <c r="P207" s="264"/>
      <c r="Q207" s="264"/>
      <c r="R207" s="92"/>
      <c r="T207" s="93" t="s">
        <v>3</v>
      </c>
      <c r="U207" s="27" t="s">
        <v>42</v>
      </c>
      <c r="V207" s="94">
        <v>0.22700000000000001</v>
      </c>
      <c r="W207" s="94">
        <f>V207*K207</f>
        <v>1.8160000000000001</v>
      </c>
      <c r="X207" s="94">
        <v>2.9999999999999997E-4</v>
      </c>
      <c r="Y207" s="94">
        <f>X207*K207</f>
        <v>2.3999999999999998E-3</v>
      </c>
      <c r="Z207" s="94">
        <v>0</v>
      </c>
      <c r="AA207" s="95">
        <f>Z207*K207</f>
        <v>0</v>
      </c>
      <c r="AR207" s="10" t="s">
        <v>123</v>
      </c>
      <c r="AT207" s="10" t="s">
        <v>119</v>
      </c>
      <c r="AU207" s="10" t="s">
        <v>89</v>
      </c>
      <c r="AY207" s="10" t="s">
        <v>118</v>
      </c>
      <c r="BE207" s="96">
        <f>IF(U207="základní",N207,0)</f>
        <v>0</v>
      </c>
      <c r="BF207" s="96">
        <f>IF(U207="snížená",N207,0)</f>
        <v>0</v>
      </c>
      <c r="BG207" s="96">
        <f>IF(U207="zákl. přenesená",N207,0)</f>
        <v>0</v>
      </c>
      <c r="BH207" s="96">
        <f>IF(U207="sníž. přenesená",N207,0)</f>
        <v>0</v>
      </c>
      <c r="BI207" s="96">
        <f>IF(U207="nulová",N207,0)</f>
        <v>0</v>
      </c>
      <c r="BJ207" s="10" t="s">
        <v>20</v>
      </c>
      <c r="BK207" s="96">
        <f>ROUND(L207*K207,2)</f>
        <v>0</v>
      </c>
      <c r="BL207" s="10" t="s">
        <v>123</v>
      </c>
      <c r="BM207" s="10" t="s">
        <v>281</v>
      </c>
    </row>
    <row r="208" spans="2:65" s="6" customFormat="1" ht="22.5" customHeight="1">
      <c r="B208" s="97"/>
      <c r="C208" s="98"/>
      <c r="D208" s="98"/>
      <c r="E208" s="99" t="s">
        <v>3</v>
      </c>
      <c r="F208" s="261" t="s">
        <v>159</v>
      </c>
      <c r="G208" s="262"/>
      <c r="H208" s="262"/>
      <c r="I208" s="262"/>
      <c r="J208" s="98"/>
      <c r="K208" s="100">
        <v>8</v>
      </c>
      <c r="L208" s="98"/>
      <c r="M208" s="98"/>
      <c r="N208" s="98"/>
      <c r="O208" s="98"/>
      <c r="P208" s="98"/>
      <c r="Q208" s="98"/>
      <c r="R208" s="101"/>
      <c r="T208" s="102"/>
      <c r="U208" s="98"/>
      <c r="V208" s="98"/>
      <c r="W208" s="98"/>
      <c r="X208" s="98"/>
      <c r="Y208" s="98"/>
      <c r="Z208" s="98"/>
      <c r="AA208" s="103"/>
      <c r="AT208" s="104" t="s">
        <v>126</v>
      </c>
      <c r="AU208" s="104" t="s">
        <v>89</v>
      </c>
      <c r="AV208" s="6" t="s">
        <v>89</v>
      </c>
      <c r="AW208" s="6" t="s">
        <v>34</v>
      </c>
      <c r="AX208" s="6" t="s">
        <v>20</v>
      </c>
      <c r="AY208" s="104" t="s">
        <v>118</v>
      </c>
    </row>
    <row r="209" spans="2:65" s="1" customFormat="1" ht="31.5" customHeight="1">
      <c r="B209" s="87"/>
      <c r="C209" s="88" t="s">
        <v>282</v>
      </c>
      <c r="D209" s="88" t="s">
        <v>119</v>
      </c>
      <c r="E209" s="89" t="s">
        <v>283</v>
      </c>
      <c r="F209" s="263" t="s">
        <v>284</v>
      </c>
      <c r="G209" s="264"/>
      <c r="H209" s="264"/>
      <c r="I209" s="264"/>
      <c r="J209" s="90" t="s">
        <v>274</v>
      </c>
      <c r="K209" s="91">
        <v>4</v>
      </c>
      <c r="L209" s="265"/>
      <c r="M209" s="264"/>
      <c r="N209" s="265"/>
      <c r="O209" s="264"/>
      <c r="P209" s="264"/>
      <c r="Q209" s="264"/>
      <c r="R209" s="92"/>
      <c r="T209" s="93" t="s">
        <v>3</v>
      </c>
      <c r="U209" s="27" t="s">
        <v>42</v>
      </c>
      <c r="V209" s="94">
        <v>0.2</v>
      </c>
      <c r="W209" s="94">
        <f>V209*K209</f>
        <v>0.8</v>
      </c>
      <c r="X209" s="94">
        <v>1.8E-3</v>
      </c>
      <c r="Y209" s="94">
        <f>X209*K209</f>
        <v>7.1999999999999998E-3</v>
      </c>
      <c r="Z209" s="94">
        <v>0</v>
      </c>
      <c r="AA209" s="95">
        <f>Z209*K209</f>
        <v>0</v>
      </c>
      <c r="AR209" s="10" t="s">
        <v>123</v>
      </c>
      <c r="AT209" s="10" t="s">
        <v>119</v>
      </c>
      <c r="AU209" s="10" t="s">
        <v>89</v>
      </c>
      <c r="AY209" s="10" t="s">
        <v>118</v>
      </c>
      <c r="BE209" s="96">
        <f>IF(U209="základní",N209,0)</f>
        <v>0</v>
      </c>
      <c r="BF209" s="96">
        <f>IF(U209="snížená",N209,0)</f>
        <v>0</v>
      </c>
      <c r="BG209" s="96">
        <f>IF(U209="zákl. přenesená",N209,0)</f>
        <v>0</v>
      </c>
      <c r="BH209" s="96">
        <f>IF(U209="sníž. přenesená",N209,0)</f>
        <v>0</v>
      </c>
      <c r="BI209" s="96">
        <f>IF(U209="nulová",N209,0)</f>
        <v>0</v>
      </c>
      <c r="BJ209" s="10" t="s">
        <v>20</v>
      </c>
      <c r="BK209" s="96">
        <f>ROUND(L209*K209,2)</f>
        <v>0</v>
      </c>
      <c r="BL209" s="10" t="s">
        <v>123</v>
      </c>
      <c r="BM209" s="10" t="s">
        <v>285</v>
      </c>
    </row>
    <row r="210" spans="2:65" s="7" customFormat="1" ht="22.5" customHeight="1">
      <c r="B210" s="109"/>
      <c r="C210" s="110"/>
      <c r="D210" s="110"/>
      <c r="E210" s="111" t="s">
        <v>3</v>
      </c>
      <c r="F210" s="276" t="s">
        <v>76</v>
      </c>
      <c r="G210" s="277"/>
      <c r="H210" s="277"/>
      <c r="I210" s="277"/>
      <c r="J210" s="110"/>
      <c r="K210" s="112" t="s">
        <v>3</v>
      </c>
      <c r="L210" s="110"/>
      <c r="M210" s="110"/>
      <c r="N210" s="110"/>
      <c r="O210" s="110"/>
      <c r="P210" s="110"/>
      <c r="Q210" s="110"/>
      <c r="R210" s="113"/>
      <c r="T210" s="114"/>
      <c r="U210" s="110"/>
      <c r="V210" s="110"/>
      <c r="W210" s="110"/>
      <c r="X210" s="110"/>
      <c r="Y210" s="110"/>
      <c r="Z210" s="110"/>
      <c r="AA210" s="115"/>
      <c r="AT210" s="116" t="s">
        <v>126</v>
      </c>
      <c r="AU210" s="116" t="s">
        <v>89</v>
      </c>
      <c r="AV210" s="7" t="s">
        <v>20</v>
      </c>
      <c r="AW210" s="7" t="s">
        <v>34</v>
      </c>
      <c r="AX210" s="7" t="s">
        <v>77</v>
      </c>
      <c r="AY210" s="116" t="s">
        <v>118</v>
      </c>
    </row>
    <row r="211" spans="2:65" s="6" customFormat="1" ht="22.5" customHeight="1">
      <c r="B211" s="97"/>
      <c r="C211" s="98"/>
      <c r="D211" s="98"/>
      <c r="E211" s="99" t="s">
        <v>3</v>
      </c>
      <c r="F211" s="278" t="s">
        <v>135</v>
      </c>
      <c r="G211" s="262"/>
      <c r="H211" s="262"/>
      <c r="I211" s="262"/>
      <c r="J211" s="98"/>
      <c r="K211" s="100">
        <v>4</v>
      </c>
      <c r="L211" s="98"/>
      <c r="M211" s="98"/>
      <c r="N211" s="98"/>
      <c r="O211" s="98"/>
      <c r="P211" s="98"/>
      <c r="Q211" s="98"/>
      <c r="R211" s="101"/>
      <c r="T211" s="102"/>
      <c r="U211" s="98"/>
      <c r="V211" s="98"/>
      <c r="W211" s="98"/>
      <c r="X211" s="98"/>
      <c r="Y211" s="98"/>
      <c r="Z211" s="98"/>
      <c r="AA211" s="103"/>
      <c r="AT211" s="104" t="s">
        <v>126</v>
      </c>
      <c r="AU211" s="104" t="s">
        <v>89</v>
      </c>
      <c r="AV211" s="6" t="s">
        <v>89</v>
      </c>
      <c r="AW211" s="6" t="s">
        <v>34</v>
      </c>
      <c r="AX211" s="6" t="s">
        <v>20</v>
      </c>
      <c r="AY211" s="104" t="s">
        <v>118</v>
      </c>
    </row>
    <row r="212" spans="2:65" s="1" customFormat="1" ht="22.5" customHeight="1">
      <c r="B212" s="87"/>
      <c r="C212" s="88" t="s">
        <v>286</v>
      </c>
      <c r="D212" s="88" t="s">
        <v>119</v>
      </c>
      <c r="E212" s="89" t="s">
        <v>287</v>
      </c>
      <c r="F212" s="263" t="s">
        <v>288</v>
      </c>
      <c r="G212" s="264"/>
      <c r="H212" s="264"/>
      <c r="I212" s="264"/>
      <c r="J212" s="90" t="s">
        <v>143</v>
      </c>
      <c r="K212" s="91">
        <v>5</v>
      </c>
      <c r="L212" s="265"/>
      <c r="M212" s="264"/>
      <c r="N212" s="265"/>
      <c r="O212" s="264"/>
      <c r="P212" s="264"/>
      <c r="Q212" s="264"/>
      <c r="R212" s="92"/>
      <c r="T212" s="93" t="s">
        <v>3</v>
      </c>
      <c r="U212" s="27" t="s">
        <v>42</v>
      </c>
      <c r="V212" s="94">
        <v>0.113</v>
      </c>
      <c r="W212" s="94">
        <f>V212*K212</f>
        <v>0.56500000000000006</v>
      </c>
      <c r="X212" s="94">
        <v>2.7999999999999998E-4</v>
      </c>
      <c r="Y212" s="94">
        <f>X212*K212</f>
        <v>1.3999999999999998E-3</v>
      </c>
      <c r="Z212" s="94">
        <v>0</v>
      </c>
      <c r="AA212" s="95">
        <f>Z212*K212</f>
        <v>0</v>
      </c>
      <c r="AR212" s="10" t="s">
        <v>123</v>
      </c>
      <c r="AT212" s="10" t="s">
        <v>119</v>
      </c>
      <c r="AU212" s="10" t="s">
        <v>89</v>
      </c>
      <c r="AY212" s="10" t="s">
        <v>118</v>
      </c>
      <c r="BE212" s="96">
        <f>IF(U212="základní",N212,0)</f>
        <v>0</v>
      </c>
      <c r="BF212" s="96">
        <f>IF(U212="snížená",N212,0)</f>
        <v>0</v>
      </c>
      <c r="BG212" s="96">
        <f>IF(U212="zákl. přenesená",N212,0)</f>
        <v>0</v>
      </c>
      <c r="BH212" s="96">
        <f>IF(U212="sníž. přenesená",N212,0)</f>
        <v>0</v>
      </c>
      <c r="BI212" s="96">
        <f>IF(U212="nulová",N212,0)</f>
        <v>0</v>
      </c>
      <c r="BJ212" s="10" t="s">
        <v>20</v>
      </c>
      <c r="BK212" s="96">
        <f>ROUND(L212*K212,2)</f>
        <v>0</v>
      </c>
      <c r="BL212" s="10" t="s">
        <v>123</v>
      </c>
      <c r="BM212" s="10" t="s">
        <v>289</v>
      </c>
    </row>
    <row r="213" spans="2:65" s="6" customFormat="1" ht="22.5" customHeight="1">
      <c r="B213" s="97"/>
      <c r="C213" s="98"/>
      <c r="D213" s="98"/>
      <c r="E213" s="99" t="s">
        <v>3</v>
      </c>
      <c r="F213" s="261" t="s">
        <v>145</v>
      </c>
      <c r="G213" s="262"/>
      <c r="H213" s="262"/>
      <c r="I213" s="262"/>
      <c r="J213" s="98"/>
      <c r="K213" s="100">
        <v>5</v>
      </c>
      <c r="L213" s="98"/>
      <c r="M213" s="98"/>
      <c r="N213" s="98"/>
      <c r="O213" s="98"/>
      <c r="P213" s="98"/>
      <c r="Q213" s="98"/>
      <c r="R213" s="101"/>
      <c r="T213" s="102"/>
      <c r="U213" s="98"/>
      <c r="V213" s="98"/>
      <c r="W213" s="98"/>
      <c r="X213" s="98"/>
      <c r="Y213" s="98"/>
      <c r="Z213" s="98"/>
      <c r="AA213" s="103"/>
      <c r="AT213" s="104" t="s">
        <v>126</v>
      </c>
      <c r="AU213" s="104" t="s">
        <v>89</v>
      </c>
      <c r="AV213" s="6" t="s">
        <v>89</v>
      </c>
      <c r="AW213" s="6" t="s">
        <v>34</v>
      </c>
      <c r="AX213" s="6" t="s">
        <v>20</v>
      </c>
      <c r="AY213" s="104" t="s">
        <v>118</v>
      </c>
    </row>
    <row r="214" spans="2:65" s="1" customFormat="1" ht="31.5" customHeight="1">
      <c r="B214" s="87"/>
      <c r="C214" s="88" t="s">
        <v>290</v>
      </c>
      <c r="D214" s="88" t="s">
        <v>119</v>
      </c>
      <c r="E214" s="89" t="s">
        <v>291</v>
      </c>
      <c r="F214" s="263" t="s">
        <v>292</v>
      </c>
      <c r="G214" s="264"/>
      <c r="H214" s="264"/>
      <c r="I214" s="264"/>
      <c r="J214" s="90" t="s">
        <v>143</v>
      </c>
      <c r="K214" s="91">
        <v>1</v>
      </c>
      <c r="L214" s="265"/>
      <c r="M214" s="264"/>
      <c r="N214" s="265"/>
      <c r="O214" s="264"/>
      <c r="P214" s="264"/>
      <c r="Q214" s="264"/>
      <c r="R214" s="92"/>
      <c r="T214" s="93" t="s">
        <v>3</v>
      </c>
      <c r="U214" s="27" t="s">
        <v>42</v>
      </c>
      <c r="V214" s="94">
        <v>0.113</v>
      </c>
      <c r="W214" s="94">
        <f>V214*K214</f>
        <v>0.113</v>
      </c>
      <c r="X214" s="94">
        <v>4.6999999999999999E-4</v>
      </c>
      <c r="Y214" s="94">
        <f>X214*K214</f>
        <v>4.6999999999999999E-4</v>
      </c>
      <c r="Z214" s="94">
        <v>0</v>
      </c>
      <c r="AA214" s="95">
        <f>Z214*K214</f>
        <v>0</v>
      </c>
      <c r="AR214" s="10" t="s">
        <v>123</v>
      </c>
      <c r="AT214" s="10" t="s">
        <v>119</v>
      </c>
      <c r="AU214" s="10" t="s">
        <v>89</v>
      </c>
      <c r="AY214" s="10" t="s">
        <v>118</v>
      </c>
      <c r="BE214" s="96">
        <f>IF(U214="základní",N214,0)</f>
        <v>0</v>
      </c>
      <c r="BF214" s="96">
        <f>IF(U214="snížená",N214,0)</f>
        <v>0</v>
      </c>
      <c r="BG214" s="96">
        <f>IF(U214="zákl. přenesená",N214,0)</f>
        <v>0</v>
      </c>
      <c r="BH214" s="96">
        <f>IF(U214="sníž. přenesená",N214,0)</f>
        <v>0</v>
      </c>
      <c r="BI214" s="96">
        <f>IF(U214="nulová",N214,0)</f>
        <v>0</v>
      </c>
      <c r="BJ214" s="10" t="s">
        <v>20</v>
      </c>
      <c r="BK214" s="96">
        <f>ROUND(L214*K214,2)</f>
        <v>0</v>
      </c>
      <c r="BL214" s="10" t="s">
        <v>123</v>
      </c>
      <c r="BM214" s="10" t="s">
        <v>293</v>
      </c>
    </row>
    <row r="215" spans="2:65" s="6" customFormat="1" ht="22.5" customHeight="1">
      <c r="B215" s="97"/>
      <c r="C215" s="98"/>
      <c r="D215" s="98"/>
      <c r="E215" s="99" t="s">
        <v>3</v>
      </c>
      <c r="F215" s="261" t="s">
        <v>20</v>
      </c>
      <c r="G215" s="262"/>
      <c r="H215" s="262"/>
      <c r="I215" s="262"/>
      <c r="J215" s="98"/>
      <c r="K215" s="100">
        <v>1</v>
      </c>
      <c r="L215" s="98"/>
      <c r="M215" s="98"/>
      <c r="N215" s="98"/>
      <c r="O215" s="98"/>
      <c r="P215" s="98"/>
      <c r="Q215" s="98"/>
      <c r="R215" s="101"/>
      <c r="T215" s="102"/>
      <c r="U215" s="98"/>
      <c r="V215" s="98"/>
      <c r="W215" s="98"/>
      <c r="X215" s="98"/>
      <c r="Y215" s="98"/>
      <c r="Z215" s="98"/>
      <c r="AA215" s="103"/>
      <c r="AT215" s="104" t="s">
        <v>126</v>
      </c>
      <c r="AU215" s="104" t="s">
        <v>89</v>
      </c>
      <c r="AV215" s="6" t="s">
        <v>89</v>
      </c>
      <c r="AW215" s="6" t="s">
        <v>34</v>
      </c>
      <c r="AX215" s="6" t="s">
        <v>20</v>
      </c>
      <c r="AY215" s="104" t="s">
        <v>118</v>
      </c>
    </row>
    <row r="216" spans="2:65" s="1" customFormat="1" ht="31.5" customHeight="1">
      <c r="B216" s="87"/>
      <c r="C216" s="88" t="s">
        <v>294</v>
      </c>
      <c r="D216" s="88" t="s">
        <v>119</v>
      </c>
      <c r="E216" s="89" t="s">
        <v>295</v>
      </c>
      <c r="F216" s="263" t="s">
        <v>296</v>
      </c>
      <c r="G216" s="264"/>
      <c r="H216" s="264"/>
      <c r="I216" s="264"/>
      <c r="J216" s="90" t="s">
        <v>139</v>
      </c>
      <c r="K216" s="91">
        <v>1.2999999999999999E-2</v>
      </c>
      <c r="L216" s="265"/>
      <c r="M216" s="264"/>
      <c r="N216" s="265"/>
      <c r="O216" s="264"/>
      <c r="P216" s="264"/>
      <c r="Q216" s="264"/>
      <c r="R216" s="92"/>
      <c r="T216" s="93" t="s">
        <v>3</v>
      </c>
      <c r="U216" s="27" t="s">
        <v>42</v>
      </c>
      <c r="V216" s="94">
        <v>1.629</v>
      </c>
      <c r="W216" s="94">
        <f>V216*K216</f>
        <v>2.1176999999999998E-2</v>
      </c>
      <c r="X216" s="94">
        <v>0</v>
      </c>
      <c r="Y216" s="94">
        <f>X216*K216</f>
        <v>0</v>
      </c>
      <c r="Z216" s="94">
        <v>0</v>
      </c>
      <c r="AA216" s="95">
        <f>Z216*K216</f>
        <v>0</v>
      </c>
      <c r="AR216" s="10" t="s">
        <v>123</v>
      </c>
      <c r="AT216" s="10" t="s">
        <v>119</v>
      </c>
      <c r="AU216" s="10" t="s">
        <v>89</v>
      </c>
      <c r="AY216" s="10" t="s">
        <v>118</v>
      </c>
      <c r="BE216" s="96">
        <f>IF(U216="základní",N216,0)</f>
        <v>0</v>
      </c>
      <c r="BF216" s="96">
        <f>IF(U216="snížená",N216,0)</f>
        <v>0</v>
      </c>
      <c r="BG216" s="96">
        <f>IF(U216="zákl. přenesená",N216,0)</f>
        <v>0</v>
      </c>
      <c r="BH216" s="96">
        <f>IF(U216="sníž. přenesená",N216,0)</f>
        <v>0</v>
      </c>
      <c r="BI216" s="96">
        <f>IF(U216="nulová",N216,0)</f>
        <v>0</v>
      </c>
      <c r="BJ216" s="10" t="s">
        <v>20</v>
      </c>
      <c r="BK216" s="96">
        <f>ROUND(L216*K216,2)</f>
        <v>0</v>
      </c>
      <c r="BL216" s="10" t="s">
        <v>123</v>
      </c>
      <c r="BM216" s="10" t="s">
        <v>297</v>
      </c>
    </row>
    <row r="217" spans="2:65" s="5" customFormat="1" ht="37.35" customHeight="1">
      <c r="B217" s="76"/>
      <c r="C217" s="77"/>
      <c r="D217" s="78" t="s">
        <v>103</v>
      </c>
      <c r="E217" s="78"/>
      <c r="F217" s="78"/>
      <c r="G217" s="78"/>
      <c r="H217" s="78"/>
      <c r="I217" s="78"/>
      <c r="J217" s="78"/>
      <c r="K217" s="78"/>
      <c r="L217" s="78"/>
      <c r="M217" s="78"/>
      <c r="N217" s="274"/>
      <c r="O217" s="275"/>
      <c r="P217" s="275"/>
      <c r="Q217" s="275"/>
      <c r="R217" s="79"/>
      <c r="T217" s="80"/>
      <c r="U217" s="77"/>
      <c r="V217" s="77"/>
      <c r="W217" s="81">
        <f>SUM(W218:W221)</f>
        <v>0</v>
      </c>
      <c r="X217" s="77"/>
      <c r="Y217" s="81">
        <f>SUM(Y218:Y221)</f>
        <v>0</v>
      </c>
      <c r="Z217" s="77"/>
      <c r="AA217" s="82">
        <f>SUM(AA218:AA221)</f>
        <v>0</v>
      </c>
      <c r="AR217" s="83" t="s">
        <v>135</v>
      </c>
      <c r="AT217" s="84" t="s">
        <v>76</v>
      </c>
      <c r="AU217" s="84" t="s">
        <v>77</v>
      </c>
      <c r="AY217" s="83" t="s">
        <v>118</v>
      </c>
      <c r="BK217" s="85">
        <f>SUM(BK218:BK221)</f>
        <v>0</v>
      </c>
    </row>
    <row r="218" spans="2:65" s="1" customFormat="1" ht="69.75" customHeight="1">
      <c r="B218" s="87"/>
      <c r="C218" s="88" t="s">
        <v>298</v>
      </c>
      <c r="D218" s="88" t="s">
        <v>119</v>
      </c>
      <c r="E218" s="89" t="s">
        <v>299</v>
      </c>
      <c r="F218" s="263" t="s">
        <v>300</v>
      </c>
      <c r="G218" s="264"/>
      <c r="H218" s="264"/>
      <c r="I218" s="264"/>
      <c r="J218" s="90" t="s">
        <v>301</v>
      </c>
      <c r="K218" s="91">
        <v>30</v>
      </c>
      <c r="L218" s="265"/>
      <c r="M218" s="264"/>
      <c r="N218" s="265"/>
      <c r="O218" s="264"/>
      <c r="P218" s="264"/>
      <c r="Q218" s="264"/>
      <c r="R218" s="92"/>
      <c r="T218" s="93" t="s">
        <v>3</v>
      </c>
      <c r="U218" s="27" t="s">
        <v>42</v>
      </c>
      <c r="V218" s="94">
        <v>0</v>
      </c>
      <c r="W218" s="94">
        <f>V218*K218</f>
        <v>0</v>
      </c>
      <c r="X218" s="94">
        <v>0</v>
      </c>
      <c r="Y218" s="94">
        <f>X218*K218</f>
        <v>0</v>
      </c>
      <c r="Z218" s="94">
        <v>0</v>
      </c>
      <c r="AA218" s="95">
        <f>Z218*K218</f>
        <v>0</v>
      </c>
      <c r="AR218" s="10" t="s">
        <v>302</v>
      </c>
      <c r="AT218" s="10" t="s">
        <v>119</v>
      </c>
      <c r="AU218" s="10" t="s">
        <v>20</v>
      </c>
      <c r="AY218" s="10" t="s">
        <v>118</v>
      </c>
      <c r="BE218" s="96">
        <f>IF(U218="základní",N218,0)</f>
        <v>0</v>
      </c>
      <c r="BF218" s="96">
        <f>IF(U218="snížená",N218,0)</f>
        <v>0</v>
      </c>
      <c r="BG218" s="96">
        <f>IF(U218="zákl. přenesená",N218,0)</f>
        <v>0</v>
      </c>
      <c r="BH218" s="96">
        <f>IF(U218="sníž. přenesená",N218,0)</f>
        <v>0</v>
      </c>
      <c r="BI218" s="96">
        <f>IF(U218="nulová",N218,0)</f>
        <v>0</v>
      </c>
      <c r="BJ218" s="10" t="s">
        <v>20</v>
      </c>
      <c r="BK218" s="96">
        <f>ROUND(L218*K218,2)</f>
        <v>0</v>
      </c>
      <c r="BL218" s="10" t="s">
        <v>302</v>
      </c>
      <c r="BM218" s="10" t="s">
        <v>303</v>
      </c>
    </row>
    <row r="219" spans="2:65" s="6" customFormat="1" ht="22.5" customHeight="1">
      <c r="B219" s="97"/>
      <c r="C219" s="98"/>
      <c r="D219" s="98"/>
      <c r="E219" s="99" t="s">
        <v>3</v>
      </c>
      <c r="F219" s="261" t="s">
        <v>254</v>
      </c>
      <c r="G219" s="262"/>
      <c r="H219" s="262"/>
      <c r="I219" s="262"/>
      <c r="J219" s="98"/>
      <c r="K219" s="100">
        <v>30</v>
      </c>
      <c r="L219" s="98"/>
      <c r="M219" s="98"/>
      <c r="N219" s="98"/>
      <c r="O219" s="98"/>
      <c r="P219" s="98"/>
      <c r="Q219" s="98"/>
      <c r="R219" s="101"/>
      <c r="T219" s="102"/>
      <c r="U219" s="98"/>
      <c r="V219" s="98"/>
      <c r="W219" s="98"/>
      <c r="X219" s="98"/>
      <c r="Y219" s="98"/>
      <c r="Z219" s="98"/>
      <c r="AA219" s="103"/>
      <c r="AT219" s="104" t="s">
        <v>126</v>
      </c>
      <c r="AU219" s="104" t="s">
        <v>20</v>
      </c>
      <c r="AV219" s="6" t="s">
        <v>89</v>
      </c>
      <c r="AW219" s="6" t="s">
        <v>34</v>
      </c>
      <c r="AX219" s="6" t="s">
        <v>20</v>
      </c>
      <c r="AY219" s="104" t="s">
        <v>118</v>
      </c>
    </row>
    <row r="220" spans="2:65" s="1" customFormat="1" ht="22.5" customHeight="1">
      <c r="B220" s="87"/>
      <c r="C220" s="88" t="s">
        <v>304</v>
      </c>
      <c r="D220" s="88" t="s">
        <v>119</v>
      </c>
      <c r="E220" s="89" t="s">
        <v>305</v>
      </c>
      <c r="F220" s="263" t="s">
        <v>306</v>
      </c>
      <c r="G220" s="264"/>
      <c r="H220" s="264"/>
      <c r="I220" s="264"/>
      <c r="J220" s="90" t="s">
        <v>143</v>
      </c>
      <c r="K220" s="91">
        <v>1</v>
      </c>
      <c r="L220" s="265"/>
      <c r="M220" s="264"/>
      <c r="N220" s="265"/>
      <c r="O220" s="264"/>
      <c r="P220" s="264"/>
      <c r="Q220" s="264"/>
      <c r="R220" s="92"/>
      <c r="T220" s="93" t="s">
        <v>3</v>
      </c>
      <c r="U220" s="27" t="s">
        <v>42</v>
      </c>
      <c r="V220" s="94">
        <v>0</v>
      </c>
      <c r="W220" s="94">
        <f>V220*K220</f>
        <v>0</v>
      </c>
      <c r="X220" s="94">
        <v>0</v>
      </c>
      <c r="Y220" s="94">
        <f>X220*K220</f>
        <v>0</v>
      </c>
      <c r="Z220" s="94">
        <v>0</v>
      </c>
      <c r="AA220" s="95">
        <f>Z220*K220</f>
        <v>0</v>
      </c>
      <c r="AR220" s="10" t="s">
        <v>302</v>
      </c>
      <c r="AT220" s="10" t="s">
        <v>119</v>
      </c>
      <c r="AU220" s="10" t="s">
        <v>20</v>
      </c>
      <c r="AY220" s="10" t="s">
        <v>118</v>
      </c>
      <c r="BE220" s="96">
        <f>IF(U220="základní",N220,0)</f>
        <v>0</v>
      </c>
      <c r="BF220" s="96">
        <f>IF(U220="snížená",N220,0)</f>
        <v>0</v>
      </c>
      <c r="BG220" s="96">
        <f>IF(U220="zákl. přenesená",N220,0)</f>
        <v>0</v>
      </c>
      <c r="BH220" s="96">
        <f>IF(U220="sníž. přenesená",N220,0)</f>
        <v>0</v>
      </c>
      <c r="BI220" s="96">
        <f>IF(U220="nulová",N220,0)</f>
        <v>0</v>
      </c>
      <c r="BJ220" s="10" t="s">
        <v>20</v>
      </c>
      <c r="BK220" s="96">
        <f>ROUND(L220*K220,2)</f>
        <v>0</v>
      </c>
      <c r="BL220" s="10" t="s">
        <v>302</v>
      </c>
      <c r="BM220" s="10" t="s">
        <v>307</v>
      </c>
    </row>
    <row r="221" spans="2:65" s="6" customFormat="1" ht="22.5" customHeight="1">
      <c r="B221" s="97"/>
      <c r="C221" s="98"/>
      <c r="D221" s="98"/>
      <c r="E221" s="99" t="s">
        <v>3</v>
      </c>
      <c r="F221" s="261" t="s">
        <v>20</v>
      </c>
      <c r="G221" s="262"/>
      <c r="H221" s="262"/>
      <c r="I221" s="262"/>
      <c r="J221" s="98"/>
      <c r="K221" s="100">
        <v>1</v>
      </c>
      <c r="L221" s="98"/>
      <c r="M221" s="98"/>
      <c r="N221" s="98"/>
      <c r="O221" s="98"/>
      <c r="P221" s="98"/>
      <c r="Q221" s="98"/>
      <c r="R221" s="101"/>
      <c r="T221" s="125"/>
      <c r="U221" s="126"/>
      <c r="V221" s="126"/>
      <c r="W221" s="126"/>
      <c r="X221" s="126"/>
      <c r="Y221" s="126"/>
      <c r="Z221" s="126"/>
      <c r="AA221" s="127"/>
      <c r="AT221" s="104" t="s">
        <v>126</v>
      </c>
      <c r="AU221" s="104" t="s">
        <v>20</v>
      </c>
      <c r="AV221" s="6" t="s">
        <v>89</v>
      </c>
      <c r="AW221" s="6" t="s">
        <v>34</v>
      </c>
      <c r="AX221" s="6" t="s">
        <v>20</v>
      </c>
      <c r="AY221" s="104" t="s">
        <v>118</v>
      </c>
    </row>
    <row r="222" spans="2:65" s="1" customFormat="1" ht="6.95" customHeight="1">
      <c r="B222" s="37"/>
      <c r="C222" s="38"/>
      <c r="D222" s="38"/>
      <c r="E222" s="38"/>
      <c r="F222" s="38"/>
      <c r="G222" s="38"/>
      <c r="H222" s="38"/>
      <c r="I222" s="38"/>
      <c r="J222" s="38"/>
      <c r="K222" s="38"/>
      <c r="L222" s="38"/>
      <c r="M222" s="38"/>
      <c r="N222" s="38"/>
      <c r="O222" s="38"/>
      <c r="P222" s="38"/>
      <c r="Q222" s="38"/>
      <c r="R222" s="39"/>
    </row>
  </sheetData>
  <mergeCells count="245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L98:Q98"/>
    <mergeCell ref="C104:Q104"/>
    <mergeCell ref="F106:P106"/>
    <mergeCell ref="F107:P107"/>
    <mergeCell ref="M109:P109"/>
    <mergeCell ref="M111:Q111"/>
    <mergeCell ref="M112:Q112"/>
    <mergeCell ref="F114:I114"/>
    <mergeCell ref="L114:M114"/>
    <mergeCell ref="N114:Q114"/>
    <mergeCell ref="F118:I118"/>
    <mergeCell ref="L118:M118"/>
    <mergeCell ref="N118:Q118"/>
    <mergeCell ref="F119:I119"/>
    <mergeCell ref="F120:I120"/>
    <mergeCell ref="L120:M120"/>
    <mergeCell ref="N120:Q120"/>
    <mergeCell ref="F121:I121"/>
    <mergeCell ref="F122:I122"/>
    <mergeCell ref="F123:I123"/>
    <mergeCell ref="F124:I124"/>
    <mergeCell ref="F125:I125"/>
    <mergeCell ref="L125:M125"/>
    <mergeCell ref="N125:Q125"/>
    <mergeCell ref="F127:I127"/>
    <mergeCell ref="L127:M127"/>
    <mergeCell ref="N127:Q127"/>
    <mergeCell ref="F128:I128"/>
    <mergeCell ref="F129:I129"/>
    <mergeCell ref="L129:M129"/>
    <mergeCell ref="N129:Q129"/>
    <mergeCell ref="F130:I130"/>
    <mergeCell ref="F131:I131"/>
    <mergeCell ref="L131:M131"/>
    <mergeCell ref="N131:Q131"/>
    <mergeCell ref="F132:I132"/>
    <mergeCell ref="F133:I133"/>
    <mergeCell ref="F134:I134"/>
    <mergeCell ref="F135:I135"/>
    <mergeCell ref="L135:M135"/>
    <mergeCell ref="N135:Q135"/>
    <mergeCell ref="F136:I136"/>
    <mergeCell ref="F137:I137"/>
    <mergeCell ref="F138:I138"/>
    <mergeCell ref="F139:I139"/>
    <mergeCell ref="L139:M139"/>
    <mergeCell ref="N139:Q139"/>
    <mergeCell ref="F140:I140"/>
    <mergeCell ref="F141:I141"/>
    <mergeCell ref="F142:I142"/>
    <mergeCell ref="F143:I143"/>
    <mergeCell ref="L143:M143"/>
    <mergeCell ref="N143:Q143"/>
    <mergeCell ref="F144:I144"/>
    <mergeCell ref="F145:I145"/>
    <mergeCell ref="F146:I146"/>
    <mergeCell ref="F147:I147"/>
    <mergeCell ref="L147:M147"/>
    <mergeCell ref="N147:Q147"/>
    <mergeCell ref="F148:I148"/>
    <mergeCell ref="F149:I149"/>
    <mergeCell ref="L149:M149"/>
    <mergeCell ref="N149:Q149"/>
    <mergeCell ref="F150:I150"/>
    <mergeCell ref="F151:I151"/>
    <mergeCell ref="L151:M151"/>
    <mergeCell ref="N151:Q151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57:I157"/>
    <mergeCell ref="F158:I158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F174:I174"/>
    <mergeCell ref="L174:M174"/>
    <mergeCell ref="N174:Q174"/>
    <mergeCell ref="F175:I175"/>
    <mergeCell ref="F176:I176"/>
    <mergeCell ref="L176:M176"/>
    <mergeCell ref="N176:Q176"/>
    <mergeCell ref="F177:I177"/>
    <mergeCell ref="F178:I178"/>
    <mergeCell ref="L178:M178"/>
    <mergeCell ref="N178:Q178"/>
    <mergeCell ref="F179:I179"/>
    <mergeCell ref="F180:I180"/>
    <mergeCell ref="L180:M180"/>
    <mergeCell ref="N180:Q180"/>
    <mergeCell ref="F181:I181"/>
    <mergeCell ref="F182:I182"/>
    <mergeCell ref="L182:M182"/>
    <mergeCell ref="N182:Q182"/>
    <mergeCell ref="F183:I183"/>
    <mergeCell ref="F184:I184"/>
    <mergeCell ref="L184:M184"/>
    <mergeCell ref="N184:Q184"/>
    <mergeCell ref="F185:I185"/>
    <mergeCell ref="F186:I186"/>
    <mergeCell ref="L186:M186"/>
    <mergeCell ref="N186:Q186"/>
    <mergeCell ref="F187:I187"/>
    <mergeCell ref="F188:I188"/>
    <mergeCell ref="L188:M188"/>
    <mergeCell ref="N188:Q188"/>
    <mergeCell ref="F189:I189"/>
    <mergeCell ref="L189:M189"/>
    <mergeCell ref="N189:Q189"/>
    <mergeCell ref="F190:I190"/>
    <mergeCell ref="F191:I191"/>
    <mergeCell ref="L191:M191"/>
    <mergeCell ref="N191:Q191"/>
    <mergeCell ref="F192:I192"/>
    <mergeCell ref="F193:I193"/>
    <mergeCell ref="L193:M193"/>
    <mergeCell ref="N193:Q193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F198:I198"/>
    <mergeCell ref="L198:M198"/>
    <mergeCell ref="N198:Q198"/>
    <mergeCell ref="F199:I199"/>
    <mergeCell ref="F200:I200"/>
    <mergeCell ref="L200:M200"/>
    <mergeCell ref="N200:Q200"/>
    <mergeCell ref="F202:I202"/>
    <mergeCell ref="L202:M202"/>
    <mergeCell ref="N202:Q202"/>
    <mergeCell ref="F203:I203"/>
    <mergeCell ref="F204:I204"/>
    <mergeCell ref="F205:I205"/>
    <mergeCell ref="F206:I206"/>
    <mergeCell ref="F207:I207"/>
    <mergeCell ref="L207:M207"/>
    <mergeCell ref="N207:Q207"/>
    <mergeCell ref="N218:Q218"/>
    <mergeCell ref="F208:I208"/>
    <mergeCell ref="F209:I209"/>
    <mergeCell ref="L209:M209"/>
    <mergeCell ref="N209:Q209"/>
    <mergeCell ref="F210:I210"/>
    <mergeCell ref="F211:I211"/>
    <mergeCell ref="F212:I212"/>
    <mergeCell ref="L212:M212"/>
    <mergeCell ref="N212:Q212"/>
    <mergeCell ref="H1:K1"/>
    <mergeCell ref="S2:AC2"/>
    <mergeCell ref="F219:I219"/>
    <mergeCell ref="F220:I220"/>
    <mergeCell ref="L220:M220"/>
    <mergeCell ref="N220:Q220"/>
    <mergeCell ref="F221:I221"/>
    <mergeCell ref="N115:Q115"/>
    <mergeCell ref="N116:Q116"/>
    <mergeCell ref="N117:Q117"/>
    <mergeCell ref="N126:Q126"/>
    <mergeCell ref="N152:Q152"/>
    <mergeCell ref="N201:Q201"/>
    <mergeCell ref="N217:Q217"/>
    <mergeCell ref="F213:I213"/>
    <mergeCell ref="F214:I214"/>
    <mergeCell ref="L214:M214"/>
    <mergeCell ref="N214:Q214"/>
    <mergeCell ref="F215:I215"/>
    <mergeCell ref="F216:I216"/>
    <mergeCell ref="L216:M216"/>
    <mergeCell ref="N216:Q216"/>
    <mergeCell ref="F218:I218"/>
    <mergeCell ref="L218:M218"/>
  </mergeCells>
  <hyperlinks>
    <hyperlink ref="F1:G1" location="C2" tooltip="Krycí list rozpočtu" display="1) Krycí list rozpočtu"/>
    <hyperlink ref="H1:K1" location="C86" tooltip="Rekapitulace rozpočtu" display="2) Rekapitulace rozpočtu"/>
    <hyperlink ref="L1" location="C114" tooltip="Rozpočet" display="3) Rozpočet"/>
    <hyperlink ref="S1:T1" location="'Rekapitulace stavby'!C2" tooltip="Rekapitulace stavby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1 - D1.4.3 Zařízení zdrav...</vt:lpstr>
      <vt:lpstr>'1 - D1.4.3 Zařízení zdrav...'!Názvy_tisku</vt:lpstr>
      <vt:lpstr>'Rekapitulace stavby'!Názvy_tisku</vt:lpstr>
      <vt:lpstr>'1 - D1.4.3 Zařízení zdrav...'!Oblast_tisku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ANNA-PC\anna</dc:creator>
  <cp:lastModifiedBy>hanka</cp:lastModifiedBy>
  <cp:lastPrinted>2017-04-27T12:52:12Z</cp:lastPrinted>
  <dcterms:created xsi:type="dcterms:W3CDTF">2017-04-27T11:53:14Z</dcterms:created>
  <dcterms:modified xsi:type="dcterms:W3CDTF">2017-04-27T12:52:13Z</dcterms:modified>
</cp:coreProperties>
</file>